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https://d.docs.live.net/837425843a1a3ca6/"/>
    </mc:Choice>
  </mc:AlternateContent>
  <xr:revisionPtr revIDLastSave="0" documentId="8_{A3479075-A59C-4305-AD9A-4248D89AE7E1}" xr6:coauthVersionLast="47" xr6:coauthVersionMax="47" xr10:uidLastSave="{00000000-0000-0000-0000-000000000000}"/>
  <bookViews>
    <workbookView xWindow="1770" yWindow="890" windowWidth="33590" windowHeight="19850" tabRatio="957" xr2:uid="{00000000-000D-0000-FFFF-FFFF00000000}"/>
  </bookViews>
  <sheets>
    <sheet name="Transaction T-Account Details" sheetId="1" r:id="rId1"/>
    <sheet name="Income Statement" sheetId="2" r:id="rId2"/>
    <sheet name="Balance Sheet" sheetId="15" r:id="rId3"/>
    <sheet name="Shop Cost Center Report" sheetId="17" r:id="rId4"/>
  </sheets>
  <definedNames>
    <definedName name="_xlnm.Print_Area" localSheetId="0">'Transaction T-Account Details'!$A$1:$Y$222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7" i="1" l="1"/>
  <c r="I68" i="1" s="1"/>
  <c r="E24" i="17" s="1"/>
  <c r="H68" i="1"/>
  <c r="E26" i="2" s="1"/>
  <c r="AC41" i="1"/>
  <c r="AH25" i="1"/>
  <c r="H69" i="1" l="1"/>
  <c r="X11" i="1"/>
  <c r="AB26" i="1"/>
  <c r="X26" i="1"/>
  <c r="M10" i="1"/>
  <c r="D61" i="1"/>
  <c r="M60" i="1"/>
  <c r="S60" i="1"/>
  <c r="AG27" i="1"/>
  <c r="W19" i="1"/>
  <c r="AG26" i="1"/>
  <c r="D30" i="1"/>
  <c r="H27" i="1"/>
  <c r="I30" i="1"/>
  <c r="W18" i="1"/>
  <c r="AM36" i="1" l="1"/>
  <c r="L219" i="1"/>
  <c r="I220" i="1"/>
  <c r="AL25" i="1" s="1"/>
  <c r="AL36" i="1" s="1"/>
  <c r="E11" i="2" s="1"/>
  <c r="M59" i="1"/>
  <c r="D60" i="1"/>
  <c r="X58" i="1"/>
  <c r="S59" i="1"/>
  <c r="AM52" i="1"/>
  <c r="AG52" i="1"/>
  <c r="AH41" i="1"/>
  <c r="AH52" i="1" s="1"/>
  <c r="W16" i="1"/>
  <c r="E18" i="2" l="1"/>
  <c r="AG53" i="1"/>
  <c r="I310" i="1" l="1"/>
  <c r="AL41" i="1" s="1"/>
  <c r="AL52" i="1" s="1"/>
  <c r="I309" i="1"/>
  <c r="W17" i="1" s="1"/>
  <c r="L311" i="1"/>
  <c r="S13" i="1" s="1"/>
  <c r="AG58" i="1"/>
  <c r="AG57" i="1"/>
  <c r="D29" i="1"/>
  <c r="AH68" i="1"/>
  <c r="R36" i="1"/>
  <c r="S25" i="1"/>
  <c r="S36" i="1" s="1"/>
  <c r="E15" i="15" s="1"/>
  <c r="H10" i="1"/>
  <c r="AL37" i="1"/>
  <c r="C41" i="1"/>
  <c r="C52" i="1" s="1"/>
  <c r="D52" i="1"/>
  <c r="AM9" i="1"/>
  <c r="AM20" i="1" s="1"/>
  <c r="R13" i="1"/>
  <c r="S12" i="1"/>
  <c r="AL9" i="1"/>
  <c r="AL20" i="1" s="1"/>
  <c r="AG25" i="1"/>
  <c r="AG36" i="1" s="1"/>
  <c r="E12" i="2" s="1"/>
  <c r="AH36" i="1"/>
  <c r="AC9" i="1"/>
  <c r="AC20" i="1" s="1"/>
  <c r="C25" i="1"/>
  <c r="C36" i="1" s="1"/>
  <c r="X10" i="1"/>
  <c r="AB9" i="1"/>
  <c r="I9" i="1"/>
  <c r="I20" i="1" s="1"/>
  <c r="C9" i="1"/>
  <c r="N9" i="1"/>
  <c r="H9" i="1"/>
  <c r="N25" i="1"/>
  <c r="M41" i="1"/>
  <c r="D28" i="1"/>
  <c r="D27" i="1"/>
  <c r="D26" i="1"/>
  <c r="D25" i="1"/>
  <c r="AH9" i="1"/>
  <c r="AH20" i="1" s="1"/>
  <c r="AG9" i="1"/>
  <c r="AG20" i="1" s="1"/>
  <c r="W15" i="1"/>
  <c r="H26" i="1"/>
  <c r="M58" i="1"/>
  <c r="W68" i="1"/>
  <c r="D59" i="1"/>
  <c r="X57" i="1"/>
  <c r="X68" i="1" s="1"/>
  <c r="E6" i="17" s="1"/>
  <c r="E32" i="17" s="1"/>
  <c r="S58" i="1"/>
  <c r="W14" i="1"/>
  <c r="I29" i="1"/>
  <c r="H25" i="1"/>
  <c r="W12" i="1"/>
  <c r="W13" i="1"/>
  <c r="H20" i="1" l="1"/>
  <c r="H21" i="1" s="1"/>
  <c r="E19" i="2"/>
  <c r="AL53" i="1"/>
  <c r="AG68" i="1"/>
  <c r="AL21" i="1"/>
  <c r="R37" i="1"/>
  <c r="AG21" i="1"/>
  <c r="C53" i="1"/>
  <c r="E5" i="15"/>
  <c r="AG37" i="1"/>
  <c r="E17" i="2"/>
  <c r="W69" i="1"/>
  <c r="E30" i="2"/>
  <c r="D36" i="1"/>
  <c r="E13" i="15" s="1"/>
  <c r="H36" i="1"/>
  <c r="S11" i="1"/>
  <c r="AC52" i="1"/>
  <c r="D57" i="1"/>
  <c r="S57" i="1"/>
  <c r="S68" i="1" s="1"/>
  <c r="R68" i="1"/>
  <c r="D9" i="1"/>
  <c r="D20" i="1" s="1"/>
  <c r="N20" i="1"/>
  <c r="S158" i="1"/>
  <c r="I90" i="1"/>
  <c r="R90" i="1" s="1"/>
  <c r="S159" i="1" s="1"/>
  <c r="I91" i="1"/>
  <c r="R91" i="1" s="1"/>
  <c r="S160" i="1" s="1"/>
  <c r="I98" i="1"/>
  <c r="R98" i="1" s="1"/>
  <c r="S170" i="1" s="1"/>
  <c r="S171" i="1" s="1"/>
  <c r="L109" i="1"/>
  <c r="I25" i="1" s="1"/>
  <c r="L114" i="1"/>
  <c r="I26" i="1" s="1"/>
  <c r="L119" i="1"/>
  <c r="I27" i="1" s="1"/>
  <c r="L124" i="1"/>
  <c r="I28" i="1" s="1"/>
  <c r="L221" i="1"/>
  <c r="I218" i="1" s="1"/>
  <c r="M9" i="1" s="1"/>
  <c r="M20" i="1" s="1"/>
  <c r="AC36" i="1"/>
  <c r="I52" i="1"/>
  <c r="N52" i="1"/>
  <c r="N68" i="1"/>
  <c r="AC68" i="1"/>
  <c r="C20" i="1"/>
  <c r="R9" i="1"/>
  <c r="R10" i="1"/>
  <c r="R11" i="1"/>
  <c r="R12" i="1"/>
  <c r="W11" i="1"/>
  <c r="AB20" i="1"/>
  <c r="AB21" i="1" s="1"/>
  <c r="M36" i="1"/>
  <c r="H41" i="1"/>
  <c r="H52" i="1" s="1"/>
  <c r="M52" i="1"/>
  <c r="R52" i="1"/>
  <c r="W52" i="1"/>
  <c r="AB52" i="1"/>
  <c r="C68" i="1"/>
  <c r="M68" i="1"/>
  <c r="AB57" i="1"/>
  <c r="AB68" i="1" s="1"/>
  <c r="S193" i="1"/>
  <c r="S200" i="1"/>
  <c r="S154" i="1"/>
  <c r="S155" i="1" s="1"/>
  <c r="S151" i="1"/>
  <c r="S152" i="1" s="1"/>
  <c r="S146" i="1"/>
  <c r="S148" i="1"/>
  <c r="S145" i="1"/>
  <c r="S140" i="1"/>
  <c r="S147" i="1"/>
  <c r="S141" i="1"/>
  <c r="S139" i="1"/>
  <c r="E10" i="17" l="1"/>
  <c r="E11" i="17" s="1"/>
  <c r="E26" i="17"/>
  <c r="E5" i="17"/>
  <c r="E23" i="17"/>
  <c r="E25" i="17" s="1"/>
  <c r="E27" i="17" s="1"/>
  <c r="E28" i="17" s="1"/>
  <c r="E32" i="2"/>
  <c r="E34" i="17"/>
  <c r="E35" i="17" s="1"/>
  <c r="E37" i="17" s="1"/>
  <c r="E10" i="2"/>
  <c r="C21" i="1"/>
  <c r="AG69" i="1"/>
  <c r="M21" i="1"/>
  <c r="M69" i="1"/>
  <c r="AB53" i="1"/>
  <c r="AB69" i="1"/>
  <c r="E20" i="2"/>
  <c r="M53" i="1"/>
  <c r="C37" i="1"/>
  <c r="E16" i="2"/>
  <c r="H53" i="1"/>
  <c r="R69" i="1"/>
  <c r="E28" i="2"/>
  <c r="E31" i="2"/>
  <c r="E29" i="2"/>
  <c r="D68" i="1"/>
  <c r="I36" i="1"/>
  <c r="H37" i="1" s="1"/>
  <c r="N36" i="1"/>
  <c r="M37" i="1" s="1"/>
  <c r="X25" i="1"/>
  <c r="X36" i="1" s="1"/>
  <c r="S149" i="1"/>
  <c r="S142" i="1"/>
  <c r="R20" i="1"/>
  <c r="S201" i="1"/>
  <c r="E4" i="15"/>
  <c r="S161" i="1"/>
  <c r="E6" i="15"/>
  <c r="L175" i="1"/>
  <c r="E18" i="17" l="1"/>
  <c r="E27" i="2"/>
  <c r="E7" i="17"/>
  <c r="E13" i="17" s="1"/>
  <c r="E17" i="17"/>
  <c r="E16" i="15"/>
  <c r="E14" i="15"/>
  <c r="E21" i="2"/>
  <c r="E5" i="2"/>
  <c r="E6" i="2" s="1"/>
  <c r="C69" i="1"/>
  <c r="L165" i="1"/>
  <c r="L176" i="1"/>
  <c r="L177" i="1"/>
  <c r="X42" i="1" s="1"/>
  <c r="S10" i="1"/>
  <c r="F28" i="2" l="1"/>
  <c r="E19" i="17"/>
  <c r="E17" i="15"/>
  <c r="S42" i="1"/>
  <c r="I174" i="1"/>
  <c r="L167" i="1"/>
  <c r="X41" i="1" s="1"/>
  <c r="X52" i="1" s="1"/>
  <c r="L166" i="1"/>
  <c r="S9" i="1"/>
  <c r="S20" i="1" s="1"/>
  <c r="R21" i="1" l="1"/>
  <c r="E33" i="2"/>
  <c r="W53" i="1"/>
  <c r="E7" i="15"/>
  <c r="S41" i="1"/>
  <c r="S52" i="1" s="1"/>
  <c r="R53" i="1" s="1"/>
  <c r="I164" i="1"/>
  <c r="W9" i="1" s="1"/>
  <c r="W10" i="1"/>
  <c r="E34" i="2" l="1"/>
  <c r="E35" i="2" s="1"/>
  <c r="L204" i="1"/>
  <c r="W20" i="1"/>
  <c r="X9" i="1" l="1"/>
  <c r="X20" i="1" s="1"/>
  <c r="D74" i="1" s="1"/>
  <c r="I203" i="1"/>
  <c r="W21" i="1" l="1"/>
  <c r="W36" i="1"/>
  <c r="AB25" i="1"/>
  <c r="AB36" i="1" s="1"/>
  <c r="E8" i="15"/>
  <c r="E10" i="15" s="1"/>
  <c r="W37" i="1" l="1"/>
  <c r="C74" i="1"/>
  <c r="C75" i="1" s="1"/>
  <c r="AB37" i="1"/>
  <c r="E9" i="2"/>
  <c r="E13" i="2" s="1"/>
  <c r="H74" i="1" l="1"/>
  <c r="E19" i="15" s="1"/>
  <c r="E21" i="15" s="1"/>
  <c r="E23" i="2"/>
  <c r="E37" i="2" s="1"/>
</calcChain>
</file>

<file path=xl/sharedStrings.xml><?xml version="1.0" encoding="utf-8"?>
<sst xmlns="http://schemas.openxmlformats.org/spreadsheetml/2006/main" count="824" uniqueCount="257">
  <si>
    <t>Accts Receivable</t>
  </si>
  <si>
    <t>Inventory - HM</t>
  </si>
  <si>
    <t>WIP - HM</t>
  </si>
  <si>
    <t>Sales - HM</t>
  </si>
  <si>
    <t>Invty Overhead Allocation</t>
  </si>
  <si>
    <t xml:space="preserve"> </t>
  </si>
  <si>
    <t xml:space="preserve">Sales order 1000 ( No G/L transactions generated); </t>
  </si>
  <si>
    <t>Qty</t>
  </si>
  <si>
    <t>unit cost</t>
  </si>
  <si>
    <t>Transactions:</t>
  </si>
  <si>
    <t>Freight-in allocation</t>
  </si>
  <si>
    <t>Bank</t>
  </si>
  <si>
    <t>HM</t>
  </si>
  <si>
    <t>Estimated Costs:   1 x 70 Hinge jamb = $100 + (100 *.05) + (100 * .01) =</t>
  </si>
  <si>
    <t xml:space="preserve">                            1 x 70 Strike jamb = $106 + (106 *.05) + (106 * .01) = </t>
  </si>
  <si>
    <t xml:space="preserve">                            1 x 30 Header = $63 + (63 *.05) + (63 * .01) = </t>
  </si>
  <si>
    <t>Estimated Costs:   3 x 70 Hinge jamb = $100 + (100 *.05) + (100 * .01) = $106 X 3 =</t>
  </si>
  <si>
    <t xml:space="preserve">                            1 x 70 Strike jamb = $106 + (106 *.05) + (106 * .01) = $106 X 1 = </t>
  </si>
  <si>
    <t xml:space="preserve">                            3 x Weld charges = $25 X 3 =</t>
  </si>
  <si>
    <t xml:space="preserve">                            2 x 70 Strike jamb = $100 + (100 *.05) + (100 * .01) = $116.60 X 2 = </t>
  </si>
  <si>
    <t>Total sales</t>
  </si>
  <si>
    <t>Sales</t>
  </si>
  <si>
    <t>Hollow metal</t>
  </si>
  <si>
    <t xml:space="preserve">Hollow metal </t>
  </si>
  <si>
    <t>Gross Profit</t>
  </si>
  <si>
    <t>Expenses:</t>
  </si>
  <si>
    <t>Overhead allocation</t>
  </si>
  <si>
    <t>Total expenses</t>
  </si>
  <si>
    <t>Net profit</t>
  </si>
  <si>
    <t>Purchase variance</t>
  </si>
  <si>
    <t xml:space="preserve">Inventory - HM </t>
  </si>
  <si>
    <t>Debit</t>
  </si>
  <si>
    <t>Credit</t>
  </si>
  <si>
    <t>Accrued liabilities  - A/P</t>
  </si>
  <si>
    <t>Enter freight bill for transactions 1 through 4 above in the amount of $200</t>
  </si>
  <si>
    <t>Accounts payable</t>
  </si>
  <si>
    <t>Purchase Variance</t>
  </si>
  <si>
    <t>Accrued liabilities - A/P</t>
  </si>
  <si>
    <t xml:space="preserve">Process supplier invoice for trans # 1, receipt # 3001 for  $1005 </t>
  </si>
  <si>
    <t xml:space="preserve">      1  x  3070 Single KD frame </t>
  </si>
  <si>
    <t xml:space="preserve">      3  x  3070 Single welded frame </t>
  </si>
  <si>
    <t>Total cost</t>
  </si>
  <si>
    <t>Shop wages</t>
  </si>
  <si>
    <t>Shop Wages</t>
  </si>
  <si>
    <t>Sell Price</t>
  </si>
  <si>
    <t>Accounts receivable</t>
  </si>
  <si>
    <t>Cost of sales - HM</t>
  </si>
  <si>
    <t>Trans #</t>
  </si>
  <si>
    <t>Trans#</t>
  </si>
  <si>
    <t>Ref#</t>
  </si>
  <si>
    <t>Division</t>
  </si>
  <si>
    <t xml:space="preserve">Account </t>
  </si>
  <si>
    <t xml:space="preserve">Stock requisition # 2000 for whse "A"  for so# 1000 </t>
  </si>
  <si>
    <t>Account</t>
  </si>
  <si>
    <t>Shipment # 4000 for sales order # 1000</t>
  </si>
  <si>
    <t>Direct entry by  user</t>
  </si>
  <si>
    <t>Receipt # 3000 for Whse "A", product # 5000 , receive qty of 10,  7'0" Hinge jambs - for stock replenishment with a p.o. value of  $100 each for a total of $1000</t>
  </si>
  <si>
    <t xml:space="preserve">Whse "A" - Product # 5000,   7'0" Hinge jamb </t>
  </si>
  <si>
    <t xml:space="preserve">Whse "A" - Product # 5001 ,  7'0" Strike jamb </t>
  </si>
  <si>
    <t>Whse "B" - Product # 5002,  3'0" Head</t>
  </si>
  <si>
    <t>Trans Type</t>
  </si>
  <si>
    <t>Receipt</t>
  </si>
  <si>
    <t>Ref #</t>
  </si>
  <si>
    <t>Adds</t>
  </si>
  <si>
    <t>Deducts</t>
  </si>
  <si>
    <t>Receipt # 3001 for Whse "A", product # 5001,  receive qty of 2,  7'0" Strike jambs - for stock replenishment with a p.o. value of $106 each for a total of $212.00</t>
  </si>
  <si>
    <t>Receipt #$ 3003 for Whse "A", product # 5002,  receive qty of 15,  7'0" Strike jambs - for stock replenishment with a p.o. value of  $100 each for a total of $1500</t>
  </si>
  <si>
    <t xml:space="preserve">Account  </t>
  </si>
  <si>
    <t>Req</t>
  </si>
  <si>
    <t xml:space="preserve">                       1 x 30 Header </t>
  </si>
  <si>
    <t>Actual Costs:   3 x 70 Hinge jamb</t>
  </si>
  <si>
    <t xml:space="preserve">                       3 x 30 Header </t>
  </si>
  <si>
    <t xml:space="preserve">                            3 x 30 Header = $63 + (63 *.05) + (63 * .01) = $66.78 x 3 = </t>
  </si>
  <si>
    <t xml:space="preserve">Actual Costs:   1 x 70 Hinge jamb </t>
  </si>
  <si>
    <t xml:space="preserve">                       1 x 70 Strike jamb </t>
  </si>
  <si>
    <t xml:space="preserve">                       2 x 70 Strike jamb </t>
  </si>
  <si>
    <t xml:space="preserve">                       3 x Weld charges </t>
  </si>
  <si>
    <t>P.O. cost</t>
  </si>
  <si>
    <t>Standard Cost/profit center credits</t>
  </si>
  <si>
    <t>Freight Allocated</t>
  </si>
  <si>
    <t>Accounts Payable</t>
  </si>
  <si>
    <t>Assets:</t>
  </si>
  <si>
    <t>Liabilities:</t>
  </si>
  <si>
    <t>Total Assets</t>
  </si>
  <si>
    <t>Total Liablities</t>
  </si>
  <si>
    <t>Fifo cost plus freight &amp; overhead</t>
  </si>
  <si>
    <t>FIFO Costs:   4 x 70 Hinge jamb = $100 * 4 =</t>
  </si>
  <si>
    <t xml:space="preserve">                       2 x 70 Strike jamb = $106.00 * 2 = </t>
  </si>
  <si>
    <t xml:space="preserve">                       2 x 70 Strike jamb = $100 * 2 =</t>
  </si>
  <si>
    <t xml:space="preserve">FIFO Costs: 4 x 30 Header = $63.00 * 4 = </t>
  </si>
  <si>
    <t>Overhead allocated</t>
  </si>
  <si>
    <t xml:space="preserve">      2  x  Closers 4041 H AL</t>
  </si>
  <si>
    <t>Estimated Costs:   (3 x 50.00) + 5% freight=</t>
  </si>
  <si>
    <t>Std buying program + freight as per supplier master</t>
  </si>
  <si>
    <t xml:space="preserve">      3  x  Closers 4041 REG AL</t>
  </si>
  <si>
    <t>Estimated Costs:   (3 x 60.00) + 5% freight=</t>
  </si>
  <si>
    <t>Order Cost total</t>
  </si>
  <si>
    <t>Undeposited Funds</t>
  </si>
  <si>
    <t>Actual Payroll</t>
  </si>
  <si>
    <t>Total Shop Credits</t>
  </si>
  <si>
    <t>Total payroll</t>
  </si>
  <si>
    <t>Standard cost variance</t>
  </si>
  <si>
    <t>Standard Labor Credits</t>
  </si>
  <si>
    <t>Standard Supply credits</t>
  </si>
  <si>
    <t>Actual Labor:</t>
  </si>
  <si>
    <t>Standard Supply Credit</t>
  </si>
  <si>
    <t>Division derermined by sales order; WIP account determined by Product Cost Group and cost represents the Estimated cost of the Elevation (Both material and labor).</t>
  </si>
  <si>
    <t>Work Order Variance</t>
  </si>
  <si>
    <t>FIFO cost of 'Additional Materials'</t>
  </si>
  <si>
    <t>Labor Performed Credits</t>
  </si>
  <si>
    <t>Division determined by Shop Department. Cost represents actual time recorded on work order times standard pay rate of individual performing task.</t>
  </si>
  <si>
    <t>Labor Performed Costs</t>
  </si>
  <si>
    <t>Offset to 'Labor Performed Credits'</t>
  </si>
  <si>
    <t>Inventory FIFO layers:</t>
  </si>
  <si>
    <t>Cost Group</t>
  </si>
  <si>
    <t>Shop Labor Credits</t>
  </si>
  <si>
    <t>Accrued Payables</t>
  </si>
  <si>
    <t>Standard Supply Credits</t>
  </si>
  <si>
    <t>Division determined by Shop Department Reporting Division.</t>
  </si>
  <si>
    <t xml:space="preserve">Received # 3020 for Purchase Order # 600233 for Project 300100 </t>
  </si>
  <si>
    <t>Issued Purchase Order # 600233 for Project 300100 flush metal door, $500.00 and processed payable for 50% deposit on purchase order.</t>
  </si>
  <si>
    <t>Prepaid Payables</t>
  </si>
  <si>
    <t>Prepaid Payable</t>
  </si>
  <si>
    <t>Process supplier invoice $505.00  for purchase order # 600233, receipt # 3020  less deposit of $250.00  ($5.00 variance accepted.)</t>
  </si>
  <si>
    <t>Sales Tax Payable</t>
  </si>
  <si>
    <t>Supplier Return InTransit</t>
  </si>
  <si>
    <t>Inventory Freight-in Expense</t>
  </si>
  <si>
    <t>Received customer payment on Invoice # 5000, partial payment of $2000.00</t>
  </si>
  <si>
    <t>Accounts Receivable</t>
  </si>
  <si>
    <t xml:space="preserve">Made Bank Deposit of $2000.00 </t>
  </si>
  <si>
    <t>WIP- HM</t>
  </si>
  <si>
    <t>Process credit from Supplier for return of door on Purchase Order 600233</t>
  </si>
  <si>
    <t>Cost of Sales Adjustment</t>
  </si>
  <si>
    <t>Returned door to supplier from Purchase Order # 600233 requesting full credit for 10% restocking fee. (Supplier Return set to 'Released Status')</t>
  </si>
  <si>
    <t>Inventory</t>
  </si>
  <si>
    <t>Stock Transfers InTransit</t>
  </si>
  <si>
    <t xml:space="preserve">Inventory </t>
  </si>
  <si>
    <t>Inventory Adjustments</t>
  </si>
  <si>
    <t>Stock Transfer # 301 from Div 10 warehouse to Div 12 warehouse, qty 3 x $30.00 = $90.00 (Stock Transfer set to 'Released')</t>
  </si>
  <si>
    <t>Stock Transfer # 301 received at Div 12 warehouse with quantity of only 2,  qty 2 x $30.00 = $60.00 (Stock Transfer set to 'Completed')</t>
  </si>
  <si>
    <t>Total Cost of Sales - Direct</t>
  </si>
  <si>
    <t>Inventory Freight-In Expense</t>
  </si>
  <si>
    <t>Cost of Sales, In-Direct</t>
  </si>
  <si>
    <t>Cost of Sales, Direct</t>
  </si>
  <si>
    <t>Total Cost of Sales, In-Direct</t>
  </si>
  <si>
    <t>Income Statement</t>
  </si>
  <si>
    <t>Balance Sheet</t>
  </si>
  <si>
    <t>Work In Process (WIP)</t>
  </si>
  <si>
    <t xml:space="preserve">(actual hrs recorded on Work Order  @ employess rate) </t>
  </si>
  <si>
    <t>Standard Supply Variance</t>
  </si>
  <si>
    <t>Shop Supplies</t>
  </si>
  <si>
    <t>Customer Deposits</t>
  </si>
  <si>
    <t>Customer paid deposit on Sales Order for $100.00</t>
  </si>
  <si>
    <t>Entered Payable for shop supplies</t>
  </si>
  <si>
    <t>Welding Rods</t>
  </si>
  <si>
    <t>Sand Paper</t>
  </si>
  <si>
    <t>Project/SO #</t>
  </si>
  <si>
    <t>WIP - Pre-Hung</t>
  </si>
  <si>
    <t xml:space="preserve">         -   $50.00 of standard cost for operation to cutout lite (Includes $2.00 of standard supply cost)
         -   Performed Labor =  90Min @ 1.50 p/min = $135</t>
  </si>
  <si>
    <t>Special Note: The account class is designated for this account as 'In-House Supply Credit' and the Account Assignment is established in the 'Account Assignment/Product Category'  window for Wood Frames.</t>
  </si>
  <si>
    <t>Wood Frame Estimated Cost</t>
  </si>
  <si>
    <t>Wood Frame Actual Cost</t>
  </si>
  <si>
    <t>Wood Frame Esiimated Cost</t>
  </si>
  <si>
    <t>(Actual total payroll costs)</t>
  </si>
  <si>
    <t>Total supplies</t>
  </si>
  <si>
    <t>Standard Labor variance</t>
  </si>
  <si>
    <t>Labor Utilization Efficiency</t>
  </si>
  <si>
    <t>$ Efficiency</t>
  </si>
  <si>
    <t>% Efficiency</t>
  </si>
  <si>
    <t>(Standard labor operation unit cost x number of operations performed on Work Order)</t>
  </si>
  <si>
    <t>(Standard Supply unit cost x number of operations performed on Work Order)</t>
  </si>
  <si>
    <t>(Actual cost of shop supplies purchased.)</t>
  </si>
  <si>
    <t>(Actual payroll cost incurred)</t>
  </si>
  <si>
    <t>Division based on Customer Payment Method's Bank Account #'s reporting Division</t>
  </si>
  <si>
    <t>Division based on reporting division of bank account number</t>
  </si>
  <si>
    <t>Division based on project/sales order division</t>
  </si>
  <si>
    <t>Division based on Supplier Return Warehouse reporting division</t>
  </si>
  <si>
    <t>Division based on Stock Transfer 'To' division</t>
  </si>
  <si>
    <t>Division based on Stock Transfer 'From' division</t>
  </si>
  <si>
    <t>Division based on Project/Sales Order division</t>
  </si>
  <si>
    <t>Division defaulted based on Users Home division</t>
  </si>
  <si>
    <t>Divisioin based on Project/Sales Order division</t>
  </si>
  <si>
    <t>Division based on Project/Sales Order division;  Accounts receivable control account to be determined from the customer master;  amount is total invoice amount (including taxes) will be a debit.</t>
  </si>
  <si>
    <t>Division based on Project/Sales Order division;  Account determined by Cost Group</t>
  </si>
  <si>
    <t>Division based on Project/Sales Order division;  Sales account to be determined by Cost Group</t>
  </si>
  <si>
    <t>Division based on warehouse's reporting division</t>
  </si>
  <si>
    <t>User entered division. Account defaulted from Supplier Master</t>
  </si>
  <si>
    <t>Division defaulted from user Home Division</t>
  </si>
  <si>
    <t>Division based on Purchase Order warehouse reporting division.</t>
  </si>
  <si>
    <t>Division based on Purchase Order warehouse reporting division. Amount is the difference in the amount of the received value and face value of supplier invoice relative to the materials invoiced.</t>
  </si>
  <si>
    <t>Standard labor cost</t>
  </si>
  <si>
    <t>Division based on Project/Sales Order division; WIP account to be determined by product category for applicable product.</t>
  </si>
  <si>
    <t>Division based on Warehouse's reporting division; Inventory account to be determined by product category for applicable product.</t>
  </si>
  <si>
    <t>Freight % as pre-defined for the specific Managed Product.</t>
  </si>
  <si>
    <t>Overhead % as pre-defined for the specific Managed Product.</t>
  </si>
  <si>
    <t>Division based on Project/Sales Order division;  WIP account to be determined by product category for applicable product.</t>
  </si>
  <si>
    <t>Division based on Warehouse's reporting division;  Inventory account to be determined by product category for applicable product.</t>
  </si>
  <si>
    <r>
      <t xml:space="preserve">Workorder # 3000 for shop 'Metal A' completed for so# 1000, Standard Labor charge = $25 X 3 = $75, actual time used = 45Min @ 1.50 p/min = $68.
 </t>
    </r>
    <r>
      <rPr>
        <b/>
        <sz val="10"/>
        <color rgb="FFFF0000"/>
        <rFont val="Arial"/>
        <family val="2"/>
      </rPr>
      <t>(Note: Division for 'Use Standard Costing For Labor' is Checked)</t>
    </r>
    <r>
      <rPr>
        <b/>
        <sz val="10"/>
        <rFont val="Arial"/>
        <family val="2"/>
      </rPr>
      <t xml:space="preserve">
 </t>
    </r>
  </si>
  <si>
    <t>Division based on Project/Sales Order division; WIP account determined by product category of the related product.</t>
  </si>
  <si>
    <t>Division determined by Shop Department's reporting division.</t>
  </si>
  <si>
    <t>Division determined by Shop Department's reporting division</t>
  </si>
  <si>
    <t xml:space="preserve">Invoice # 5000 for so # 1000 , SalesTaxes @ 10% on Taxable amount of $1000.00 = $100.00 and Use Tax (Tax on Cost) 5% on WIP Cost of $700.00 = $35.00 </t>
  </si>
  <si>
    <t>Cost of Sales - Tax on Cost (Use Tax)</t>
  </si>
  <si>
    <t>Division based on Project/Sales Order division; Tax includes both Sales and Use Tax</t>
  </si>
  <si>
    <t>Division based on Project/Sales Order division; Use Tax based on WIP cost of $700 @ 5%</t>
  </si>
  <si>
    <t>Cost of Sales - Tax On Cost</t>
  </si>
  <si>
    <t>Retained Earnings &amp; Net Income</t>
  </si>
  <si>
    <t>Total Liabilities &amp; Capital</t>
  </si>
  <si>
    <t xml:space="preserve">         -   $50 of inventory recorded on Work Order as "Additional Materials'
         -   Performed Labor =  90Min @ 1.50 p/min = $135</t>
  </si>
  <si>
    <t>Division based on warehouse, account determined from division master; amount from value of purchase order received.</t>
  </si>
  <si>
    <t>Division based on order; amount is the difference in the amount of the value of purchase order received cost and the face value of supplier invoice.
NOTE: If the variance relates to product already on Completed Shipment, the variance would be against an account class 'Cost of Sales Adjusment' and be reflected in the Order Management Window under the 'Cost Adjustments' tab.</t>
  </si>
  <si>
    <t>Division is based on warehouse's reporting division.</t>
  </si>
  <si>
    <t>Journal entry for shop payroll.</t>
  </si>
  <si>
    <t>Stock requisition # 2001 for whse "B" (Div 11)  for so# 1000 (Div 10)</t>
  </si>
  <si>
    <t>Receipt # 3002 for Whse "B" (Div 11), product # 5002,  receive qty of 14,  3'0" Heads - for stock replenishment with a p.o. value of $63 each for a total value of $882.00</t>
  </si>
  <si>
    <t>Received Purchase Order from wood frame full length material Supplier designated as 'In-house Supplier' for $200.00 (Costed from User Maintained Catalog), Project 300111</t>
  </si>
  <si>
    <t xml:space="preserve">Third-party installers advised Purchase Order for project 300111 for $1,000.00 of 'On-Site Installation'  is completed.     
 Receiving entered for purchase order.
</t>
  </si>
  <si>
    <t>WIP - Installation</t>
  </si>
  <si>
    <t>Division based on sales order.</t>
  </si>
  <si>
    <t>Division based on Work Order Warehouse reporting division.</t>
  </si>
  <si>
    <t>Division based on Shop Department Reporting Division.</t>
  </si>
  <si>
    <t xml:space="preserve">Process payable for invoice from third-party installers  for $1,100.00  (Additional charge of $100.00 accepted)  
</t>
  </si>
  <si>
    <t>Division based on purchase order warehouse reporting division</t>
  </si>
  <si>
    <t>Division based on receiving.</t>
  </si>
  <si>
    <t>Cost of Sales Adjustment - Installation</t>
  </si>
  <si>
    <t xml:space="preserve">WIP - HM </t>
  </si>
  <si>
    <t xml:space="preserve">Create shipment # 4010 for completed work order # 3034
</t>
  </si>
  <si>
    <t>Create customer invoice for Shipment # 4010</t>
  </si>
  <si>
    <t>Cost of Sales</t>
  </si>
  <si>
    <t xml:space="preserve">Sales </t>
  </si>
  <si>
    <t xml:space="preserve">Cost of Sales </t>
  </si>
  <si>
    <t>Wood Frame Estimated Cost (InHouse Supply Credit)</t>
  </si>
  <si>
    <t>Cost of Sales Adjustments</t>
  </si>
  <si>
    <t xml:space="preserve">Division determined by Shop Department Reporting Division; Variance represents the difference between Materials used and Labor Performed and the estimate cost of the elevation. Variance will be reflected as a cost adjustment to the project/sales order. 
</t>
  </si>
  <si>
    <t xml:space="preserve">Standard Labor performed Credits </t>
  </si>
  <si>
    <t>Non-Standard Labor Performed Credits</t>
  </si>
  <si>
    <t>(Labor performed in Shop Departments NOT using 'Standard Costing')</t>
  </si>
  <si>
    <t>Standard Labor Performed Credits</t>
  </si>
  <si>
    <t xml:space="preserve">Non-Standard Labor Performed Credits </t>
  </si>
  <si>
    <t>Total Labor Credits</t>
  </si>
  <si>
    <t>Actual Payroll Costs</t>
  </si>
  <si>
    <t>Non_Standard Cost Labor Performed Credits</t>
  </si>
  <si>
    <t>Standard Cost Variance</t>
  </si>
  <si>
    <t>Standard Labor Variance</t>
  </si>
  <si>
    <t>Special Note:  This account class is 'Work Order Variance' and the Account Assignment is established in the Account Assignment window/Cost Group tab for account class 'Wood Frames'.  This provides a means to analyze raw material usage compared to estimated catalog cost value (See transaction # 27 above)</t>
  </si>
  <si>
    <t>Net Totals</t>
  </si>
  <si>
    <t>Ref</t>
  </si>
  <si>
    <t>Grand Totals</t>
  </si>
  <si>
    <t>Debit / Credit</t>
  </si>
  <si>
    <t>Totals</t>
  </si>
  <si>
    <t>Net Profit/(Loss)</t>
  </si>
  <si>
    <t>"T" Account representation:</t>
  </si>
  <si>
    <t>Comsense Enterprise Accounting Transactions</t>
  </si>
  <si>
    <r>
      <t xml:space="preserve">Project 300100, Workorder # 3001 for Elevation. Elevation is being manufactured from Stock Material. Estimated Cost 200.00.
 </t>
    </r>
    <r>
      <rPr>
        <b/>
        <sz val="10"/>
        <color rgb="FFFF0000"/>
        <rFont val="Arial"/>
        <family val="2"/>
      </rPr>
      <t>(Note: Division setting for 'Use Standard Costing For Elevations' is UN-checked)</t>
    </r>
  </si>
  <si>
    <r>
      <t xml:space="preserve">Project 300100, Workorder # 3002 for 'Wood shop' to cut out lite - Standard Labor cost = $40.00, actual labor performed = 30Min @ 1.00 p/min = $30.00
 </t>
    </r>
    <r>
      <rPr>
        <b/>
        <sz val="10"/>
        <color rgb="FFFF0000"/>
        <rFont val="Arial"/>
        <family val="2"/>
      </rPr>
      <t>(Note: Division setting for 'Use Standard Costing For Labor' IS checked)</t>
    </r>
  </si>
  <si>
    <r>
      <t xml:space="preserve">Project 300111, Workorder # 3033 for 'Pre-Hung Wood shop'
      - Standard Labor cost = $60.00, Standard Supply Cost = $3.00
      - Actual labor performed = 45Min @ 1.00 p/min = $45.00
      - Additional materials pulled from inventory @ FIFO cost:  $118.00  ( 3 pcs 3/8 x 3 x 120 casing  + 4 pcs 3/8 x 4 x 120 jamb)
 </t>
    </r>
    <r>
      <rPr>
        <b/>
        <sz val="10"/>
        <color rgb="FFFF0000"/>
        <rFont val="Arial"/>
        <family val="2"/>
      </rPr>
      <t>(Note: Division setting for 'Use Standard Costing For Labor' IS checked)</t>
    </r>
    <r>
      <rPr>
        <b/>
        <sz val="10"/>
        <rFont val="Arial"/>
        <family val="2"/>
      </rPr>
      <t xml:space="preserve">
</t>
    </r>
    <r>
      <rPr>
        <sz val="10"/>
        <rFont val="Arial"/>
        <family val="2"/>
      </rPr>
      <t>Note2: This method of utilizing the supplier 'In-House Supply Credit'(see transaction # 27 above as well) should be considered for any Shop Department using Raw Material (full length) inventory, as apposed to pre-defined assembly components, to manufacture an end product.  This provides a means to measure Pre-Hung Catalog costs (WIP-PreHung) against the actual raw material pulled from Inventory (Wood Frame Actual Cost).</t>
    </r>
    <r>
      <rPr>
        <b/>
        <sz val="10"/>
        <rFont val="Arial"/>
        <family val="2"/>
      </rPr>
      <t xml:space="preserve">
</t>
    </r>
  </si>
  <si>
    <r>
      <t xml:space="preserve">Project 300111, Workorder # 3034 completed for 'On-site Installation'
      - Miscellaneous estimated cost of $1,500.00
      - Actual labor performed = $1,700.00 
</t>
    </r>
    <r>
      <rPr>
        <b/>
        <sz val="10"/>
        <color rgb="FFFF0000"/>
        <rFont val="Arial"/>
        <family val="2"/>
      </rPr>
      <t>(Note1 : Division setting for 'Use Standard Costing For Miscellaneous' IS UNchecked)
(Note2:  As this is an allocation of overhead (Shop labor costs allocated to Job Cost/WIP), it is important to Ship &amp; Invoice these types of work orders by month end.</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</si>
</sst>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Red]#,##0.00"/>
  </numFmts>
  <fonts count="20" x14ac:knownFonts="1">
    <font>
      <sz val="10"/>
      <name val="Arial"/>
    </font>
    <font>
      <sz val="10"/>
      <name val="Arial"/>
      <family val="2"/>
    </font>
    <font>
      <b/>
      <sz val="10"/>
      <name val="Arial"/>
      <family val="2"/>
    </font>
    <font>
      <sz val="8"/>
      <name val="Arial"/>
      <family val="2"/>
    </font>
    <font>
      <i/>
      <sz val="10"/>
      <name val="Arial"/>
      <family val="2"/>
    </font>
    <font>
      <b/>
      <sz val="14"/>
      <name val="Arial"/>
      <family val="2"/>
    </font>
    <font>
      <sz val="14"/>
      <name val="Arial"/>
      <family val="2"/>
    </font>
    <font>
      <b/>
      <sz val="12"/>
      <name val="Arial"/>
      <family val="2"/>
    </font>
    <font>
      <sz val="10"/>
      <name val="Arial"/>
      <family val="2"/>
    </font>
    <font>
      <sz val="12"/>
      <name val="Arial"/>
      <family val="2"/>
    </font>
    <font>
      <sz val="10"/>
      <color rgb="FFFF0000"/>
      <name val="Arial"/>
      <family val="2"/>
    </font>
    <font>
      <b/>
      <sz val="10"/>
      <color rgb="FFFF0000"/>
      <name val="Arial"/>
      <family val="2"/>
    </font>
    <font>
      <u val="singleAccounting"/>
      <sz val="10"/>
      <name val="Arial"/>
      <family val="2"/>
    </font>
    <font>
      <sz val="18"/>
      <name val="Arial"/>
      <family val="2"/>
    </font>
    <font>
      <u/>
      <sz val="10"/>
      <name val="Arial"/>
      <family val="2"/>
    </font>
    <font>
      <sz val="10"/>
      <name val="Arial"/>
      <family val="2"/>
    </font>
    <font>
      <b/>
      <sz val="16"/>
      <name val="Arial"/>
      <family val="2"/>
    </font>
    <font>
      <sz val="20"/>
      <name val="Arial"/>
      <family val="2"/>
    </font>
    <font>
      <b/>
      <sz val="18"/>
      <name val="Arial"/>
      <family val="2"/>
    </font>
    <font>
      <sz val="22"/>
      <name val="Arial"/>
      <family val="2"/>
    </font>
  </fonts>
  <fills count="8">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5" fillId="0" borderId="0" applyFont="0" applyFill="0" applyBorder="0" applyAlignment="0" applyProtection="0"/>
  </cellStyleXfs>
  <cellXfs count="231">
    <xf numFmtId="0" fontId="0" fillId="0" borderId="0" xfId="0"/>
    <xf numFmtId="0" fontId="0" fillId="0" borderId="1" xfId="0" applyBorder="1"/>
    <xf numFmtId="0" fontId="2" fillId="0" borderId="0" xfId="0" applyFont="1"/>
    <xf numFmtId="0" fontId="0" fillId="0" borderId="0" xfId="0" applyBorder="1"/>
    <xf numFmtId="43" fontId="0" fillId="0" borderId="0" xfId="1" applyFont="1"/>
    <xf numFmtId="43" fontId="0" fillId="0" borderId="2" xfId="1" applyFont="1" applyBorder="1"/>
    <xf numFmtId="43" fontId="0" fillId="0" borderId="3" xfId="1" applyFont="1" applyBorder="1"/>
    <xf numFmtId="43" fontId="0" fillId="0" borderId="0" xfId="1" applyFont="1" applyBorder="1"/>
    <xf numFmtId="0" fontId="2" fillId="0" borderId="4" xfId="0" applyFont="1" applyBorder="1"/>
    <xf numFmtId="43" fontId="2" fillId="0" borderId="5" xfId="1" applyFont="1" applyBorder="1"/>
    <xf numFmtId="43" fontId="2" fillId="0" borderId="6" xfId="1" applyFont="1" applyBorder="1"/>
    <xf numFmtId="0" fontId="2" fillId="0" borderId="7" xfId="0" applyFont="1" applyBorder="1"/>
    <xf numFmtId="0" fontId="2" fillId="0" borderId="0" xfId="0" applyFont="1" applyBorder="1"/>
    <xf numFmtId="43" fontId="2" fillId="0" borderId="4" xfId="1" applyNumberFormat="1" applyFont="1" applyBorder="1"/>
    <xf numFmtId="43" fontId="2" fillId="0" borderId="7" xfId="1" applyNumberFormat="1" applyFont="1" applyBorder="1"/>
    <xf numFmtId="43" fontId="2" fillId="0" borderId="0" xfId="1" applyFont="1" applyBorder="1"/>
    <xf numFmtId="0" fontId="0" fillId="0" borderId="0" xfId="0" applyAlignment="1">
      <alignment horizontal="center"/>
    </xf>
    <xf numFmtId="0" fontId="4" fillId="0" borderId="0" xfId="0" applyFont="1" applyFill="1" applyBorder="1"/>
    <xf numFmtId="0" fontId="2" fillId="0" borderId="0" xfId="0" applyFont="1" applyAlignment="1">
      <alignment horizontal="center"/>
    </xf>
    <xf numFmtId="43" fontId="2" fillId="0" borderId="0" xfId="0" applyNumberFormat="1" applyFont="1"/>
    <xf numFmtId="43" fontId="2" fillId="0" borderId="0" xfId="1" applyFont="1"/>
    <xf numFmtId="43" fontId="4" fillId="0" borderId="1" xfId="1" applyFont="1" applyFill="1" applyBorder="1"/>
    <xf numFmtId="43" fontId="0" fillId="0" borderId="0" xfId="0" applyNumberFormat="1"/>
    <xf numFmtId="43" fontId="0" fillId="0" borderId="1" xfId="1" applyFont="1" applyBorder="1"/>
    <xf numFmtId="0" fontId="0" fillId="0" borderId="1" xfId="0" applyBorder="1" applyAlignment="1">
      <alignment horizontal="center"/>
    </xf>
    <xf numFmtId="0" fontId="2" fillId="0" borderId="0" xfId="0" applyFont="1" applyFill="1" applyBorder="1"/>
    <xf numFmtId="43" fontId="2" fillId="0" borderId="0" xfId="1" applyFont="1" applyFill="1" applyBorder="1"/>
    <xf numFmtId="0" fontId="2" fillId="2" borderId="10" xfId="0" applyFont="1" applyFill="1" applyBorder="1"/>
    <xf numFmtId="0" fontId="2" fillId="3" borderId="11" xfId="0" applyFont="1" applyFill="1" applyBorder="1"/>
    <xf numFmtId="0" fontId="5" fillId="0" borderId="0" xfId="0" applyFont="1"/>
    <xf numFmtId="0" fontId="6" fillId="0" borderId="0" xfId="0" applyFont="1"/>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2" borderId="1" xfId="0" applyFill="1" applyBorder="1"/>
    <xf numFmtId="0" fontId="0" fillId="2" borderId="1" xfId="0" applyFill="1" applyBorder="1" applyAlignment="1">
      <alignment horizontal="center"/>
    </xf>
    <xf numFmtId="43" fontId="0" fillId="0" borderId="1" xfId="1" applyFont="1" applyBorder="1" applyAlignment="1">
      <alignment horizontal="center"/>
    </xf>
    <xf numFmtId="0" fontId="0" fillId="2" borderId="12" xfId="0" applyFill="1" applyBorder="1"/>
    <xf numFmtId="0" fontId="0" fillId="2" borderId="13" xfId="0" applyFill="1" applyBorder="1" applyAlignment="1">
      <alignment horizontal="center"/>
    </xf>
    <xf numFmtId="0" fontId="0" fillId="2" borderId="1" xfId="0" applyFill="1" applyBorder="1" applyAlignment="1">
      <alignment horizontal="right"/>
    </xf>
    <xf numFmtId="0" fontId="2" fillId="0" borderId="0" xfId="0" applyFont="1" applyFill="1" applyAlignment="1">
      <alignment horizontal="center"/>
    </xf>
    <xf numFmtId="0" fontId="2" fillId="0" borderId="0" xfId="0" applyFont="1" applyFill="1"/>
    <xf numFmtId="0" fontId="0" fillId="0" borderId="0" xfId="0" applyFill="1" applyAlignment="1">
      <alignment horizontal="center"/>
    </xf>
    <xf numFmtId="0" fontId="0" fillId="0" borderId="0" xfId="0" applyFill="1"/>
    <xf numFmtId="0" fontId="0" fillId="0" borderId="1" xfId="0" applyFill="1" applyBorder="1"/>
    <xf numFmtId="0" fontId="0" fillId="0" borderId="1" xfId="0" applyFill="1" applyBorder="1" applyAlignment="1">
      <alignment horizontal="center"/>
    </xf>
    <xf numFmtId="164" fontId="0" fillId="0" borderId="0" xfId="1" applyNumberFormat="1" applyFont="1" applyBorder="1" applyAlignment="1">
      <alignment horizontal="center"/>
    </xf>
    <xf numFmtId="0" fontId="0" fillId="2" borderId="12" xfId="0" applyFill="1" applyBorder="1" applyAlignment="1"/>
    <xf numFmtId="0" fontId="0" fillId="2" borderId="13" xfId="0" applyFill="1" applyBorder="1" applyAlignment="1"/>
    <xf numFmtId="0" fontId="0" fillId="2" borderId="14" xfId="0" applyFill="1" applyBorder="1" applyAlignment="1"/>
    <xf numFmtId="0" fontId="0" fillId="0" borderId="12" xfId="0" applyBorder="1" applyAlignment="1"/>
    <xf numFmtId="0" fontId="0" fillId="0" borderId="13" xfId="0" applyBorder="1" applyAlignment="1"/>
    <xf numFmtId="0" fontId="0" fillId="0" borderId="14" xfId="0" applyBorder="1" applyAlignment="1"/>
    <xf numFmtId="0" fontId="7" fillId="0" borderId="0" xfId="0" applyFont="1"/>
    <xf numFmtId="0" fontId="0" fillId="0" borderId="0" xfId="0" applyAlignment="1">
      <alignment wrapText="1"/>
    </xf>
    <xf numFmtId="43" fontId="0" fillId="0" borderId="0" xfId="0" applyNumberFormat="1" applyAlignment="1">
      <alignment horizontal="right"/>
    </xf>
    <xf numFmtId="43" fontId="7" fillId="0" borderId="0" xfId="1" applyFont="1"/>
    <xf numFmtId="0" fontId="9" fillId="0" borderId="0" xfId="0" applyFont="1"/>
    <xf numFmtId="0" fontId="8" fillId="0" borderId="0" xfId="0" applyFont="1"/>
    <xf numFmtId="43" fontId="8" fillId="0" borderId="0" xfId="0" applyNumberFormat="1" applyFont="1"/>
    <xf numFmtId="0" fontId="8" fillId="0" borderId="1" xfId="0" applyFont="1" applyBorder="1"/>
    <xf numFmtId="0" fontId="10" fillId="0" borderId="0" xfId="0" applyFont="1"/>
    <xf numFmtId="0" fontId="0" fillId="0" borderId="1" xfId="0" applyBorder="1" applyAlignment="1">
      <alignment horizontal="center"/>
    </xf>
    <xf numFmtId="0" fontId="0" fillId="0" borderId="12" xfId="0" applyBorder="1" applyAlignment="1">
      <alignment horizontal="center"/>
    </xf>
    <xf numFmtId="0" fontId="0" fillId="2" borderId="12" xfId="0" applyFill="1" applyBorder="1" applyAlignment="1"/>
    <xf numFmtId="0" fontId="0" fillId="0" borderId="1" xfId="0" applyBorder="1"/>
    <xf numFmtId="0" fontId="0" fillId="2" borderId="1" xfId="0" applyFill="1" applyBorder="1"/>
    <xf numFmtId="0" fontId="2" fillId="0" borderId="0" xfId="0" applyFont="1"/>
    <xf numFmtId="0" fontId="0" fillId="2" borderId="1" xfId="0" applyFill="1" applyBorder="1" applyAlignment="1">
      <alignment horizontal="center"/>
    </xf>
    <xf numFmtId="0" fontId="0" fillId="0" borderId="0" xfId="0"/>
    <xf numFmtId="0" fontId="2" fillId="0" borderId="0" xfId="0" applyFont="1" applyAlignment="1">
      <alignment horizontal="center"/>
    </xf>
    <xf numFmtId="0" fontId="0" fillId="0" borderId="12" xfId="0" applyBorder="1" applyAlignment="1">
      <alignment horizontal="center"/>
    </xf>
    <xf numFmtId="0" fontId="0" fillId="0" borderId="1" xfId="0" applyBorder="1" applyAlignment="1">
      <alignment horizontal="center"/>
    </xf>
    <xf numFmtId="0" fontId="0" fillId="2" borderId="12" xfId="0" applyFill="1" applyBorder="1" applyAlignment="1"/>
    <xf numFmtId="0" fontId="0" fillId="2" borderId="1" xfId="0" applyFill="1" applyBorder="1" applyAlignment="1">
      <alignment horizontal="center"/>
    </xf>
    <xf numFmtId="0" fontId="0" fillId="0" borderId="1" xfId="0" applyBorder="1"/>
    <xf numFmtId="0" fontId="0" fillId="2" borderId="1" xfId="0" applyFill="1" applyBorder="1"/>
    <xf numFmtId="0" fontId="2" fillId="0" borderId="0" xfId="0" applyFont="1"/>
    <xf numFmtId="0" fontId="0" fillId="0" borderId="0" xfId="0"/>
    <xf numFmtId="0" fontId="2" fillId="0" borderId="0" xfId="0" applyFont="1" applyFill="1"/>
    <xf numFmtId="0" fontId="1" fillId="0" borderId="12" xfId="0" applyFont="1" applyBorder="1"/>
    <xf numFmtId="43" fontId="1" fillId="0" borderId="3" xfId="1" applyFont="1" applyBorder="1"/>
    <xf numFmtId="0" fontId="1" fillId="0" borderId="0" xfId="0" applyFont="1"/>
    <xf numFmtId="43" fontId="12" fillId="0" borderId="0" xfId="1" applyFont="1"/>
    <xf numFmtId="43" fontId="12" fillId="0" borderId="0" xfId="0" applyNumberFormat="1" applyFont="1"/>
    <xf numFmtId="0" fontId="0" fillId="0" borderId="0" xfId="0" applyFont="1"/>
    <xf numFmtId="49" fontId="0" fillId="0" borderId="17" xfId="0" applyNumberFormat="1" applyBorder="1" applyAlignment="1">
      <alignment horizontal="center"/>
    </xf>
    <xf numFmtId="49" fontId="0" fillId="0" borderId="0" xfId="0" applyNumberFormat="1" applyBorder="1" applyAlignment="1">
      <alignment horizontal="center"/>
    </xf>
    <xf numFmtId="43" fontId="2" fillId="0" borderId="28" xfId="1" applyFont="1" applyBorder="1"/>
    <xf numFmtId="43" fontId="2" fillId="0" borderId="29" xfId="1" applyFont="1" applyBorder="1"/>
    <xf numFmtId="0" fontId="13" fillId="0" borderId="0" xfId="0" applyFont="1"/>
    <xf numFmtId="0" fontId="14" fillId="2" borderId="12" xfId="0" applyFont="1" applyFill="1" applyBorder="1" applyAlignment="1"/>
    <xf numFmtId="0" fontId="0" fillId="0" borderId="1" xfId="0" applyBorder="1" applyAlignment="1">
      <alignment horizontal="center"/>
    </xf>
    <xf numFmtId="0" fontId="0" fillId="0" borderId="12" xfId="0" applyBorder="1" applyAlignment="1">
      <alignment horizontal="center"/>
    </xf>
    <xf numFmtId="0" fontId="0" fillId="0" borderId="1" xfId="0" applyBorder="1"/>
    <xf numFmtId="0" fontId="0" fillId="0" borderId="0" xfId="0"/>
    <xf numFmtId="0" fontId="1" fillId="0" borderId="0" xfId="0" applyFont="1"/>
    <xf numFmtId="9" fontId="2" fillId="0" borderId="0" xfId="2" applyFont="1"/>
    <xf numFmtId="43" fontId="1" fillId="0" borderId="0" xfId="0" applyNumberFormat="1" applyFont="1"/>
    <xf numFmtId="0" fontId="18" fillId="0" borderId="0" xfId="0" applyFont="1"/>
    <xf numFmtId="43" fontId="0" fillId="0" borderId="17" xfId="1" applyFont="1" applyBorder="1" applyAlignment="1">
      <alignment horizontal="center"/>
    </xf>
    <xf numFmtId="43" fontId="5" fillId="0" borderId="0" xfId="1" applyFont="1"/>
    <xf numFmtId="43" fontId="6" fillId="0" borderId="0" xfId="1" applyFont="1"/>
    <xf numFmtId="43" fontId="2" fillId="0" borderId="0" xfId="1" applyFont="1" applyFill="1"/>
    <xf numFmtId="43" fontId="0" fillId="0" borderId="0" xfId="1" applyFont="1" applyFill="1"/>
    <xf numFmtId="0" fontId="5" fillId="0" borderId="0" xfId="0" applyFont="1" applyFill="1"/>
    <xf numFmtId="0" fontId="6" fillId="0" borderId="0" xfId="0" applyFont="1" applyFill="1"/>
    <xf numFmtId="43" fontId="0" fillId="0" borderId="0" xfId="0" applyNumberFormat="1" applyFill="1"/>
    <xf numFmtId="0" fontId="1" fillId="0" borderId="0" xfId="0" applyFont="1" applyFill="1"/>
    <xf numFmtId="43" fontId="0" fillId="0" borderId="2" xfId="1" applyFont="1" applyFill="1" applyBorder="1"/>
    <xf numFmtId="43" fontId="2" fillId="0" borderId="5" xfId="1" applyFont="1" applyFill="1" applyBorder="1"/>
    <xf numFmtId="49" fontId="0" fillId="0" borderId="17" xfId="0" applyNumberFormat="1" applyFill="1" applyBorder="1" applyAlignment="1">
      <alignment horizontal="center"/>
    </xf>
    <xf numFmtId="0" fontId="2" fillId="0" borderId="0" xfId="0" applyFont="1"/>
    <xf numFmtId="0" fontId="0" fillId="0" borderId="0" xfId="0"/>
    <xf numFmtId="0" fontId="1" fillId="0" borderId="12" xfId="0" applyFont="1" applyBorder="1" applyAlignment="1"/>
    <xf numFmtId="0" fontId="0" fillId="0" borderId="13" xfId="0" applyBorder="1" applyAlignment="1"/>
    <xf numFmtId="0" fontId="0" fillId="0" borderId="14" xfId="0" applyBorder="1" applyAlignment="1"/>
    <xf numFmtId="43" fontId="0" fillId="0" borderId="1" xfId="1" applyFont="1" applyBorder="1"/>
    <xf numFmtId="0" fontId="1"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 fillId="0" borderId="12" xfId="0" applyFont="1" applyBorder="1" applyAlignment="1">
      <alignment wrapText="1"/>
    </xf>
    <xf numFmtId="0" fontId="0" fillId="0" borderId="13" xfId="0" applyBorder="1" applyAlignment="1">
      <alignment wrapText="1"/>
    </xf>
    <xf numFmtId="0" fontId="0" fillId="0" borderId="14" xfId="0" applyBorder="1" applyAlignment="1">
      <alignment wrapText="1"/>
    </xf>
    <xf numFmtId="0" fontId="1" fillId="0" borderId="13" xfId="0" applyFont="1" applyBorder="1" applyAlignment="1">
      <alignment wrapText="1"/>
    </xf>
    <xf numFmtId="0" fontId="1" fillId="0" borderId="13" xfId="0" applyFont="1" applyBorder="1" applyAlignment="1"/>
    <xf numFmtId="0" fontId="1" fillId="0" borderId="14" xfId="0" applyFont="1" applyBorder="1" applyAlignment="1"/>
    <xf numFmtId="43" fontId="0" fillId="0" borderId="12" xfId="1" applyFont="1" applyBorder="1"/>
    <xf numFmtId="43" fontId="0" fillId="0" borderId="14" xfId="1" applyFont="1" applyBorder="1"/>
    <xf numFmtId="0" fontId="1" fillId="0" borderId="12"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2" fillId="0" borderId="0" xfId="0" applyFont="1" applyAlignment="1">
      <alignment wrapText="1"/>
    </xf>
    <xf numFmtId="0" fontId="2" fillId="0" borderId="0" xfId="0" applyFont="1" applyAlignment="1"/>
    <xf numFmtId="0" fontId="0" fillId="2" borderId="12" xfId="0" applyFill="1" applyBorder="1" applyAlignment="1"/>
    <xf numFmtId="0" fontId="0" fillId="2" borderId="13" xfId="0" applyFill="1" applyBorder="1" applyAlignment="1"/>
    <xf numFmtId="0" fontId="0" fillId="2" borderId="14" xfId="0" applyFill="1" applyBorder="1" applyAlignment="1"/>
    <xf numFmtId="0" fontId="0" fillId="2" borderId="1" xfId="0" applyFill="1" applyBorder="1" applyAlignment="1">
      <alignment horizontal="center"/>
    </xf>
    <xf numFmtId="0" fontId="0" fillId="0" borderId="12" xfId="0" applyBorder="1" applyAlignment="1"/>
    <xf numFmtId="0" fontId="1" fillId="0" borderId="1" xfId="0" applyFont="1" applyBorder="1" applyAlignment="1">
      <alignment horizontal="left" vertical="top" wrapText="1"/>
    </xf>
    <xf numFmtId="0" fontId="0" fillId="0" borderId="1" xfId="0" applyBorder="1" applyAlignment="1">
      <alignment horizontal="left" vertical="top" wrapText="1"/>
    </xf>
    <xf numFmtId="0" fontId="1" fillId="0" borderId="12" xfId="0" applyFont="1" applyBorder="1"/>
    <xf numFmtId="0" fontId="1" fillId="0" borderId="13" xfId="0" applyFont="1" applyBorder="1"/>
    <xf numFmtId="0" fontId="1" fillId="0" borderId="14" xfId="0" applyFont="1" applyBorder="1"/>
    <xf numFmtId="0" fontId="1" fillId="0" borderId="12" xfId="0" applyNumberFormat="1" applyFont="1" applyBorder="1" applyAlignment="1">
      <alignment horizontal="left" vertical="top" wrapText="1"/>
    </xf>
    <xf numFmtId="0" fontId="1" fillId="0" borderId="13" xfId="0" applyNumberFormat="1" applyFont="1" applyBorder="1" applyAlignment="1">
      <alignment horizontal="left" vertical="top" wrapText="1"/>
    </xf>
    <xf numFmtId="0" fontId="1" fillId="0" borderId="14" xfId="0" applyNumberFormat="1" applyFont="1" applyBorder="1" applyAlignment="1">
      <alignment horizontal="left" vertical="top" wrapText="1"/>
    </xf>
    <xf numFmtId="0" fontId="1" fillId="4" borderId="24" xfId="0" applyFont="1" applyFill="1" applyBorder="1" applyAlignment="1">
      <alignment horizontal="center"/>
    </xf>
    <xf numFmtId="0" fontId="0" fillId="4" borderId="25" xfId="0" applyFill="1" applyBorder="1" applyAlignment="1">
      <alignment horizontal="center"/>
    </xf>
    <xf numFmtId="0" fontId="0" fillId="4" borderId="26" xfId="0" applyFill="1" applyBorder="1" applyAlignment="1">
      <alignment horizontal="center"/>
    </xf>
    <xf numFmtId="4" fontId="0" fillId="0" borderId="30" xfId="0" applyNumberFormat="1" applyBorder="1" applyAlignment="1">
      <alignment horizontal="center"/>
    </xf>
    <xf numFmtId="4" fontId="0" fillId="0" borderId="31" xfId="0" applyNumberFormat="1" applyBorder="1" applyAlignment="1">
      <alignment horizontal="center"/>
    </xf>
    <xf numFmtId="0" fontId="0" fillId="0" borderId="21" xfId="0" applyBorder="1"/>
    <xf numFmtId="0" fontId="2" fillId="0" borderId="0" xfId="0" applyFont="1"/>
    <xf numFmtId="0" fontId="0" fillId="2" borderId="12" xfId="0" applyFill="1" applyBorder="1" applyAlignment="1">
      <alignment horizontal="center"/>
    </xf>
    <xf numFmtId="0" fontId="0" fillId="2" borderId="14" xfId="0" applyFill="1" applyBorder="1" applyAlignment="1">
      <alignment horizontal="center"/>
    </xf>
    <xf numFmtId="0" fontId="0" fillId="0" borderId="12" xfId="0" applyBorder="1"/>
    <xf numFmtId="0" fontId="0" fillId="0" borderId="13" xfId="0" applyBorder="1"/>
    <xf numFmtId="0" fontId="0" fillId="0" borderId="14" xfId="0" applyBorder="1"/>
    <xf numFmtId="0" fontId="1" fillId="0" borderId="1" xfId="0" applyNumberFormat="1" applyFont="1" applyBorder="1" applyAlignment="1">
      <alignment horizontal="left" vertical="top" wrapText="1"/>
    </xf>
    <xf numFmtId="0" fontId="0" fillId="0" borderId="1" xfId="0" applyNumberFormat="1" applyBorder="1" applyAlignment="1">
      <alignment horizontal="left" vertical="top" wrapText="1"/>
    </xf>
    <xf numFmtId="0" fontId="1" fillId="4" borderId="18" xfId="0" applyFont="1" applyFill="1" applyBorder="1" applyAlignment="1">
      <alignment horizontal="center"/>
    </xf>
    <xf numFmtId="0" fontId="0" fillId="4" borderId="19" xfId="0" applyFill="1" applyBorder="1" applyAlignment="1">
      <alignment horizontal="center"/>
    </xf>
    <xf numFmtId="0" fontId="0" fillId="4" borderId="20" xfId="0" applyFill="1" applyBorder="1" applyAlignment="1">
      <alignment horizontal="center"/>
    </xf>
    <xf numFmtId="0" fontId="0" fillId="0" borderId="1" xfId="0" applyBorder="1"/>
    <xf numFmtId="0" fontId="1" fillId="0" borderId="22" xfId="0" applyNumberFormat="1" applyFont="1" applyBorder="1" applyAlignment="1">
      <alignment vertical="center" wrapText="1"/>
    </xf>
    <xf numFmtId="0" fontId="0" fillId="0" borderId="21" xfId="0" applyNumberFormat="1" applyBorder="1" applyAlignment="1">
      <alignment vertical="center" wrapText="1"/>
    </xf>
    <xf numFmtId="0" fontId="0" fillId="0" borderId="23" xfId="0" applyNumberFormat="1" applyBorder="1" applyAlignment="1">
      <alignment vertical="center" wrapText="1"/>
    </xf>
    <xf numFmtId="0" fontId="0" fillId="2" borderId="1" xfId="0" applyFill="1" applyBorder="1"/>
    <xf numFmtId="0" fontId="1" fillId="0" borderId="1" xfId="0" applyFont="1" applyBorder="1"/>
    <xf numFmtId="0" fontId="8" fillId="0" borderId="12" xfId="0" applyFont="1" applyBorder="1" applyAlignment="1"/>
    <xf numFmtId="0" fontId="8"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2" fillId="5" borderId="1" xfId="0" applyFont="1" applyFill="1" applyBorder="1" applyAlignment="1">
      <alignment horizontal="center"/>
    </xf>
    <xf numFmtId="0" fontId="2" fillId="6" borderId="1" xfId="0" applyFont="1" applyFill="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0" fillId="2" borderId="13" xfId="0" applyFill="1" applyBorder="1" applyAlignment="1">
      <alignment horizontal="center"/>
    </xf>
    <xf numFmtId="0" fontId="0" fillId="0" borderId="0" xfId="0"/>
    <xf numFmtId="0" fontId="4" fillId="0" borderId="12" xfId="0" applyFont="1" applyFill="1" applyBorder="1"/>
    <xf numFmtId="0" fontId="4" fillId="0" borderId="13" xfId="0" applyFont="1" applyFill="1" applyBorder="1"/>
    <xf numFmtId="0" fontId="4" fillId="0" borderId="14" xfId="0" applyFont="1" applyFill="1" applyBorder="1"/>
    <xf numFmtId="0" fontId="2" fillId="5" borderId="15" xfId="0" applyFont="1" applyFill="1" applyBorder="1" applyAlignment="1">
      <alignment horizontal="center"/>
    </xf>
    <xf numFmtId="0" fontId="2" fillId="5" borderId="16" xfId="0" applyFont="1" applyFill="1" applyBorder="1" applyAlignment="1">
      <alignment horizontal="center"/>
    </xf>
    <xf numFmtId="0" fontId="2" fillId="0" borderId="0" xfId="0" applyFont="1" applyFill="1" applyBorder="1"/>
    <xf numFmtId="43" fontId="0" fillId="0" borderId="1" xfId="0" applyNumberFormat="1" applyBorder="1"/>
    <xf numFmtId="43" fontId="0" fillId="0" borderId="22" xfId="0" applyNumberFormat="1"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0" fillId="0" borderId="1" xfId="0" applyFill="1" applyBorder="1"/>
    <xf numFmtId="43" fontId="0" fillId="0" borderId="1" xfId="1" applyFont="1" applyFill="1" applyBorder="1"/>
    <xf numFmtId="0" fontId="2" fillId="0" borderId="0" xfId="0" applyFont="1" applyFill="1"/>
    <xf numFmtId="0" fontId="0" fillId="0" borderId="12" xfId="0" applyFill="1" applyBorder="1"/>
    <xf numFmtId="0" fontId="0" fillId="0" borderId="13" xfId="0" applyFill="1" applyBorder="1"/>
    <xf numFmtId="0" fontId="0" fillId="0" borderId="14" xfId="0" applyFill="1" applyBorder="1"/>
    <xf numFmtId="0" fontId="0" fillId="4" borderId="18" xfId="0" applyFill="1" applyBorder="1" applyAlignment="1">
      <alignment horizontal="center"/>
    </xf>
    <xf numFmtId="0" fontId="8" fillId="4" borderId="18" xfId="0" applyFont="1" applyFill="1" applyBorder="1" applyAlignment="1">
      <alignment horizontal="center"/>
    </xf>
    <xf numFmtId="0" fontId="0" fillId="4" borderId="24" xfId="0" applyFill="1" applyBorder="1" applyAlignment="1">
      <alignment horizontal="center"/>
    </xf>
    <xf numFmtId="0" fontId="8" fillId="4" borderId="24" xfId="0" applyFont="1" applyFill="1" applyBorder="1" applyAlignment="1">
      <alignment horizontal="center"/>
    </xf>
    <xf numFmtId="0" fontId="8" fillId="4" borderId="25" xfId="0" applyFont="1" applyFill="1" applyBorder="1" applyAlignment="1">
      <alignment horizontal="center"/>
    </xf>
    <xf numFmtId="0" fontId="8" fillId="4" borderId="26" xfId="0" applyFont="1" applyFill="1" applyBorder="1" applyAlignment="1">
      <alignment horizontal="center"/>
    </xf>
    <xf numFmtId="43" fontId="16" fillId="7" borderId="18" xfId="1" applyFont="1" applyFill="1" applyBorder="1" applyAlignment="1">
      <alignment horizontal="center" wrapText="1"/>
    </xf>
    <xf numFmtId="43" fontId="16" fillId="7" borderId="20" xfId="1" applyFont="1" applyFill="1" applyBorder="1" applyAlignment="1">
      <alignment horizontal="center"/>
    </xf>
    <xf numFmtId="0" fontId="0" fillId="0" borderId="27" xfId="0" applyBorder="1"/>
    <xf numFmtId="164" fontId="0" fillId="0" borderId="17" xfId="1" applyNumberFormat="1" applyFont="1" applyBorder="1" applyAlignment="1">
      <alignment horizontal="center"/>
    </xf>
    <xf numFmtId="0" fontId="2" fillId="0" borderId="21" xfId="0" applyFont="1" applyFill="1" applyBorder="1" applyAlignment="1">
      <alignment horizontal="left" vertical="top" wrapText="1"/>
    </xf>
    <xf numFmtId="0" fontId="0" fillId="0" borderId="21" xfId="0" applyFill="1" applyBorder="1" applyAlignment="1">
      <alignment horizontal="left" vertical="top" wrapText="1"/>
    </xf>
    <xf numFmtId="0" fontId="0" fillId="2" borderId="1" xfId="0" applyFill="1" applyBorder="1" applyAlignment="1">
      <alignment horizontal="right"/>
    </xf>
    <xf numFmtId="0" fontId="0" fillId="0" borderId="27"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vertical="top" wrapText="1"/>
    </xf>
    <xf numFmtId="0" fontId="0" fillId="0" borderId="0"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2" xfId="0" applyBorder="1" applyAlignment="1">
      <alignment wrapText="1"/>
    </xf>
    <xf numFmtId="4" fontId="2" fillId="0" borderId="8" xfId="1" applyNumberFormat="1" applyFont="1" applyBorder="1" applyAlignment="1">
      <alignment horizontal="center"/>
    </xf>
    <xf numFmtId="4" fontId="2" fillId="0" borderId="9" xfId="1" applyNumberFormat="1" applyFont="1" applyBorder="1" applyAlignment="1">
      <alignment horizontal="center"/>
    </xf>
    <xf numFmtId="0" fontId="17" fillId="0" borderId="0" xfId="0" applyFont="1"/>
    <xf numFmtId="0" fontId="1" fillId="0" borderId="0" xfId="0" applyFont="1" applyFill="1" applyBorder="1"/>
    <xf numFmtId="0" fontId="0" fillId="0" borderId="0" xfId="0" applyFont="1" applyFill="1" applyBorder="1"/>
    <xf numFmtId="0" fontId="0" fillId="2" borderId="0" xfId="0" applyFill="1"/>
    <xf numFmtId="0" fontId="1" fillId="0" borderId="0" xfId="0" applyFont="1"/>
    <xf numFmtId="0" fontId="1" fillId="4" borderId="32" xfId="0" applyFont="1" applyFill="1" applyBorder="1" applyAlignment="1">
      <alignment horizontal="center"/>
    </xf>
    <xf numFmtId="0" fontId="1" fillId="4" borderId="15" xfId="0" applyFont="1" applyFill="1" applyBorder="1" applyAlignment="1">
      <alignment horizontal="center"/>
    </xf>
    <xf numFmtId="0" fontId="1" fillId="4" borderId="33" xfId="0" applyFont="1" applyFill="1" applyBorder="1" applyAlignment="1">
      <alignment horizontal="center"/>
    </xf>
    <xf numFmtId="0" fontId="1" fillId="4" borderId="34" xfId="0" applyFont="1" applyFill="1" applyBorder="1" applyAlignment="1">
      <alignment horizontal="center"/>
    </xf>
    <xf numFmtId="0" fontId="19" fillId="0" borderId="0" xfId="0" applyFont="1"/>
    <xf numFmtId="43" fontId="7" fillId="0" borderId="0" xfId="0" applyNumberFormat="1" applyFont="1"/>
    <xf numFmtId="0" fontId="19" fillId="0" borderId="0" xfId="0" applyFont="1"/>
    <xf numFmtId="0" fontId="5"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46"/>
  <sheetViews>
    <sheetView tabSelected="1" topLeftCell="A105" zoomScaleNormal="100" workbookViewId="0">
      <selection activeCell="N312" sqref="N312:X312"/>
    </sheetView>
  </sheetViews>
  <sheetFormatPr defaultRowHeight="12.5" x14ac:dyDescent="0.25"/>
  <cols>
    <col min="1" max="1" width="11" customWidth="1"/>
    <col min="2" max="2" width="3.81640625" customWidth="1"/>
    <col min="3" max="3" width="10.453125" customWidth="1"/>
    <col min="4" max="4" width="12.36328125" customWidth="1"/>
    <col min="5" max="5" width="4.1796875" customWidth="1"/>
    <col min="6" max="6" width="2.7265625" customWidth="1"/>
    <col min="7" max="7" width="3" customWidth="1"/>
    <col min="8" max="8" width="14.81640625" customWidth="1"/>
    <col min="9" max="9" width="12.36328125" customWidth="1"/>
    <col min="10" max="10" width="3.26953125" customWidth="1"/>
    <col min="11" max="11" width="2.1796875" customWidth="1"/>
    <col min="12" max="12" width="3" customWidth="1"/>
    <col min="13" max="13" width="10.54296875" bestFit="1" customWidth="1"/>
    <col min="14" max="14" width="10" bestFit="1" customWidth="1"/>
    <col min="15" max="15" width="4" customWidth="1"/>
    <col min="16" max="16" width="2.54296875" customWidth="1"/>
    <col min="17" max="17" width="3.54296875" customWidth="1"/>
    <col min="18" max="18" width="10" bestFit="1" customWidth="1"/>
    <col min="19" max="19" width="10.26953125" bestFit="1" customWidth="1"/>
    <col min="20" max="20" width="3" customWidth="1"/>
    <col min="21" max="21" width="2.26953125" customWidth="1"/>
    <col min="22" max="22" width="3.90625" customWidth="1"/>
    <col min="23" max="23" width="11.7265625" customWidth="1"/>
    <col min="24" max="24" width="15.90625" customWidth="1"/>
    <col min="25" max="25" width="3.26953125" customWidth="1"/>
    <col min="26" max="26" width="2.7265625" customWidth="1"/>
    <col min="27" max="27" width="3.36328125" customWidth="1"/>
    <col min="28" max="28" width="12.90625" customWidth="1"/>
    <col min="29" max="29" width="13.26953125" customWidth="1"/>
    <col min="30" max="30" width="2.90625" bestFit="1" customWidth="1"/>
    <col min="31" max="31" width="3.08984375" customWidth="1"/>
    <col min="32" max="32" width="2.90625" customWidth="1"/>
    <col min="33" max="33" width="12.7265625" style="4" customWidth="1"/>
    <col min="34" max="34" width="12.453125" style="43" customWidth="1"/>
    <col min="35" max="35" width="2.90625" bestFit="1" customWidth="1"/>
    <col min="36" max="36" width="2.7265625" customWidth="1"/>
    <col min="37" max="37" width="3.7265625" customWidth="1"/>
    <col min="38" max="38" width="12.36328125" customWidth="1"/>
    <col min="39" max="39" width="12.1796875" customWidth="1"/>
    <col min="40" max="40" width="3.26953125" customWidth="1"/>
  </cols>
  <sheetData>
    <row r="1" spans="1:40" ht="10.5" customHeight="1" x14ac:dyDescent="0.25">
      <c r="S1" s="22" t="s">
        <v>5</v>
      </c>
      <c r="AH1" s="104"/>
    </row>
    <row r="2" spans="1:40" ht="27.5" x14ac:dyDescent="0.55000000000000004">
      <c r="A2" s="227" t="s">
        <v>252</v>
      </c>
      <c r="B2" s="227"/>
      <c r="C2" s="227"/>
      <c r="D2" s="227"/>
      <c r="E2" s="227"/>
      <c r="F2" s="227"/>
      <c r="G2" s="227"/>
      <c r="H2" s="227"/>
      <c r="I2" s="227"/>
      <c r="J2" s="227"/>
      <c r="K2" s="227"/>
      <c r="L2" s="227"/>
      <c r="M2" s="227"/>
      <c r="N2" s="227"/>
      <c r="O2" s="227"/>
      <c r="P2" s="227"/>
      <c r="Q2" s="227"/>
      <c r="R2" s="22"/>
      <c r="AF2" s="4"/>
      <c r="AG2" s="104"/>
      <c r="AH2"/>
    </row>
    <row r="3" spans="1:40" s="113" customFormat="1" ht="27.5" x14ac:dyDescent="0.55000000000000004">
      <c r="A3" s="229"/>
      <c r="B3" s="229"/>
      <c r="C3" s="229"/>
      <c r="D3" s="229"/>
      <c r="E3" s="229"/>
      <c r="F3" s="229"/>
      <c r="G3" s="229"/>
      <c r="H3" s="229"/>
      <c r="I3" s="229"/>
      <c r="J3" s="229"/>
      <c r="K3" s="229"/>
      <c r="L3" s="229"/>
      <c r="M3" s="229"/>
      <c r="N3" s="229"/>
      <c r="O3" s="229"/>
      <c r="P3" s="229"/>
      <c r="Q3" s="229"/>
      <c r="R3" s="22"/>
      <c r="AF3" s="4"/>
      <c r="AG3" s="104"/>
    </row>
    <row r="4" spans="1:40" s="113" customFormat="1" ht="27.5" x14ac:dyDescent="0.55000000000000004">
      <c r="A4" s="229"/>
      <c r="B4" s="229"/>
      <c r="C4" s="229"/>
      <c r="D4" s="229"/>
      <c r="E4" s="229"/>
      <c r="F4" s="229"/>
      <c r="G4" s="229"/>
      <c r="H4" s="229"/>
      <c r="I4" s="229"/>
      <c r="J4" s="229"/>
      <c r="K4" s="229"/>
      <c r="L4" s="229"/>
      <c r="M4" s="229"/>
      <c r="N4" s="229"/>
      <c r="O4" s="229"/>
      <c r="P4" s="229"/>
      <c r="Q4" s="229"/>
      <c r="R4" s="22"/>
      <c r="AF4" s="4"/>
      <c r="AG4" s="104"/>
    </row>
    <row r="5" spans="1:40" ht="25" x14ac:dyDescent="0.5">
      <c r="A5" s="218" t="s">
        <v>251</v>
      </c>
      <c r="B5" s="218"/>
      <c r="C5" s="218"/>
      <c r="D5" s="218"/>
      <c r="E5" s="218"/>
      <c r="F5" s="218"/>
      <c r="G5" s="218"/>
      <c r="H5" s="218"/>
      <c r="I5" s="218"/>
      <c r="J5" s="218"/>
      <c r="K5" s="218"/>
      <c r="L5" s="218"/>
      <c r="M5" s="218"/>
      <c r="N5" s="218"/>
      <c r="O5" s="218"/>
      <c r="P5" s="218"/>
      <c r="Q5" s="218"/>
      <c r="R5" s="218"/>
      <c r="S5" s="22"/>
      <c r="AH5" s="104"/>
    </row>
    <row r="6" spans="1:40" ht="13.5" thickBot="1" x14ac:dyDescent="0.35">
      <c r="G6" s="69"/>
      <c r="H6" s="69"/>
      <c r="I6" s="69"/>
      <c r="J6" s="69"/>
      <c r="K6" s="69"/>
      <c r="AF6" s="12"/>
      <c r="AG6" s="15"/>
      <c r="AH6" s="26"/>
      <c r="AI6" s="12"/>
      <c r="AJ6" s="67"/>
      <c r="AK6" s="12"/>
      <c r="AL6" s="15"/>
      <c r="AM6" s="15"/>
      <c r="AN6" s="12"/>
    </row>
    <row r="7" spans="1:40" ht="13" x14ac:dyDescent="0.3">
      <c r="A7" s="112" t="s">
        <v>53</v>
      </c>
      <c r="B7" s="196" t="s">
        <v>11</v>
      </c>
      <c r="C7" s="161"/>
      <c r="D7" s="161"/>
      <c r="E7" s="162"/>
      <c r="G7" s="160" t="s">
        <v>97</v>
      </c>
      <c r="H7" s="161"/>
      <c r="I7" s="161"/>
      <c r="J7" s="162"/>
      <c r="K7" s="69"/>
      <c r="L7" s="196" t="s">
        <v>0</v>
      </c>
      <c r="M7" s="161"/>
      <c r="N7" s="161"/>
      <c r="O7" s="162"/>
      <c r="Q7" s="196" t="s">
        <v>1</v>
      </c>
      <c r="R7" s="161"/>
      <c r="S7" s="161"/>
      <c r="T7" s="162"/>
      <c r="V7" s="198" t="s">
        <v>225</v>
      </c>
      <c r="W7" s="147"/>
      <c r="X7" s="147"/>
      <c r="Y7" s="148"/>
      <c r="AA7" s="146" t="s">
        <v>125</v>
      </c>
      <c r="AB7" s="147"/>
      <c r="AC7" s="147"/>
      <c r="AD7" s="148"/>
      <c r="AF7" s="160" t="s">
        <v>121</v>
      </c>
      <c r="AG7" s="161"/>
      <c r="AH7" s="161"/>
      <c r="AI7" s="162"/>
      <c r="AJ7" s="69"/>
      <c r="AK7" s="160" t="s">
        <v>135</v>
      </c>
      <c r="AL7" s="161"/>
      <c r="AM7" s="161"/>
      <c r="AN7" s="162"/>
    </row>
    <row r="8" spans="1:40" s="113" customFormat="1" x14ac:dyDescent="0.25">
      <c r="B8" s="223" t="s">
        <v>246</v>
      </c>
      <c r="C8" s="224" t="s">
        <v>31</v>
      </c>
      <c r="D8" s="225" t="s">
        <v>32</v>
      </c>
      <c r="E8" s="226" t="s">
        <v>246</v>
      </c>
      <c r="G8" s="223" t="s">
        <v>246</v>
      </c>
      <c r="H8" s="224" t="s">
        <v>31</v>
      </c>
      <c r="I8" s="225" t="s">
        <v>32</v>
      </c>
      <c r="J8" s="226" t="s">
        <v>246</v>
      </c>
      <c r="L8" s="223" t="s">
        <v>246</v>
      </c>
      <c r="M8" s="224" t="s">
        <v>31</v>
      </c>
      <c r="N8" s="225" t="s">
        <v>32</v>
      </c>
      <c r="O8" s="226" t="s">
        <v>246</v>
      </c>
      <c r="Q8" s="223" t="s">
        <v>246</v>
      </c>
      <c r="R8" s="224" t="s">
        <v>31</v>
      </c>
      <c r="S8" s="225" t="s">
        <v>32</v>
      </c>
      <c r="T8" s="226" t="s">
        <v>246</v>
      </c>
      <c r="V8" s="223" t="s">
        <v>246</v>
      </c>
      <c r="W8" s="224" t="s">
        <v>31</v>
      </c>
      <c r="X8" s="225" t="s">
        <v>32</v>
      </c>
      <c r="Y8" s="226" t="s">
        <v>246</v>
      </c>
      <c r="AA8" s="223" t="s">
        <v>246</v>
      </c>
      <c r="AB8" s="224" t="s">
        <v>31</v>
      </c>
      <c r="AC8" s="225" t="s">
        <v>32</v>
      </c>
      <c r="AD8" s="226" t="s">
        <v>246</v>
      </c>
      <c r="AF8" s="223" t="s">
        <v>246</v>
      </c>
      <c r="AG8" s="224" t="s">
        <v>31</v>
      </c>
      <c r="AH8" s="225" t="s">
        <v>32</v>
      </c>
      <c r="AI8" s="226" t="s">
        <v>246</v>
      </c>
      <c r="AK8" s="223" t="s">
        <v>246</v>
      </c>
      <c r="AL8" s="224" t="s">
        <v>31</v>
      </c>
      <c r="AM8" s="225" t="s">
        <v>32</v>
      </c>
      <c r="AN8" s="226" t="s">
        <v>246</v>
      </c>
    </row>
    <row r="9" spans="1:40" ht="13" x14ac:dyDescent="0.3">
      <c r="B9" s="27">
        <v>20</v>
      </c>
      <c r="C9" s="5">
        <f>I265</f>
        <v>2000</v>
      </c>
      <c r="D9" s="6">
        <f>L211</f>
        <v>2100</v>
      </c>
      <c r="E9" s="28">
        <v>12</v>
      </c>
      <c r="G9" s="27">
        <v>19</v>
      </c>
      <c r="H9" s="5">
        <f>I260</f>
        <v>2000</v>
      </c>
      <c r="I9" s="6">
        <f>L266</f>
        <v>2000</v>
      </c>
      <c r="J9" s="28">
        <v>20</v>
      </c>
      <c r="K9" s="69"/>
      <c r="L9" s="27">
        <v>13</v>
      </c>
      <c r="M9" s="5">
        <f>I218</f>
        <v>2050</v>
      </c>
      <c r="N9" s="6">
        <f>L261</f>
        <v>2000</v>
      </c>
      <c r="O9" s="28">
        <v>19</v>
      </c>
      <c r="Q9" s="27">
        <v>1</v>
      </c>
      <c r="R9" s="5">
        <f>I108</f>
        <v>1000</v>
      </c>
      <c r="S9" s="4">
        <f>L165</f>
        <v>812</v>
      </c>
      <c r="T9" s="28">
        <v>8</v>
      </c>
      <c r="V9" s="27">
        <v>8</v>
      </c>
      <c r="W9" s="4">
        <f>I164</f>
        <v>860.72</v>
      </c>
      <c r="X9" s="6">
        <f>L204</f>
        <v>1202.8400000000001</v>
      </c>
      <c r="Y9" s="28">
        <v>11</v>
      </c>
      <c r="AA9" s="27">
        <v>21</v>
      </c>
      <c r="AB9" s="5">
        <f>I270</f>
        <v>500</v>
      </c>
      <c r="AC9" s="6">
        <f>L276</f>
        <v>500</v>
      </c>
      <c r="AD9" s="28">
        <v>22</v>
      </c>
      <c r="AF9" s="27">
        <v>14</v>
      </c>
      <c r="AG9" s="5">
        <f>I225</f>
        <v>250</v>
      </c>
      <c r="AH9" s="109">
        <f>L256</f>
        <v>250</v>
      </c>
      <c r="AI9" s="28">
        <v>18</v>
      </c>
      <c r="AJ9" s="69"/>
      <c r="AK9" s="27">
        <v>23</v>
      </c>
      <c r="AL9" s="5">
        <f>I281</f>
        <v>90</v>
      </c>
      <c r="AM9" s="6">
        <f>L287</f>
        <v>90</v>
      </c>
      <c r="AN9" s="28">
        <v>24</v>
      </c>
    </row>
    <row r="10" spans="1:40" ht="13" x14ac:dyDescent="0.3">
      <c r="B10" s="27"/>
      <c r="C10" s="5"/>
      <c r="D10" s="6"/>
      <c r="E10" s="28"/>
      <c r="G10" s="27">
        <v>25</v>
      </c>
      <c r="H10" s="5">
        <f>I292</f>
        <v>100</v>
      </c>
      <c r="I10" s="6"/>
      <c r="J10" s="28"/>
      <c r="K10" s="69"/>
      <c r="L10" s="27">
        <v>33</v>
      </c>
      <c r="M10" s="5">
        <f>I345</f>
        <v>1900</v>
      </c>
      <c r="N10" s="6"/>
      <c r="O10" s="28"/>
      <c r="Q10" s="27">
        <v>2</v>
      </c>
      <c r="R10" s="5">
        <f>I113</f>
        <v>212</v>
      </c>
      <c r="S10" s="6">
        <f>L175</f>
        <v>252</v>
      </c>
      <c r="T10" s="28">
        <v>9</v>
      </c>
      <c r="V10" s="27">
        <v>9</v>
      </c>
      <c r="W10" s="5">
        <f>I174</f>
        <v>267.12</v>
      </c>
      <c r="X10" s="6">
        <f>L271</f>
        <v>500</v>
      </c>
      <c r="Y10" s="28">
        <v>21</v>
      </c>
      <c r="AA10" s="27"/>
      <c r="AB10" s="5"/>
      <c r="AC10" s="6"/>
      <c r="AD10" s="28"/>
      <c r="AF10" s="27"/>
      <c r="AG10" s="5"/>
      <c r="AH10" s="109"/>
      <c r="AI10" s="28"/>
      <c r="AJ10" s="69"/>
      <c r="AK10" s="27"/>
      <c r="AL10" s="5"/>
      <c r="AM10" s="6"/>
      <c r="AN10" s="28"/>
    </row>
    <row r="11" spans="1:40" ht="13" x14ac:dyDescent="0.3">
      <c r="B11" s="27"/>
      <c r="C11" s="5"/>
      <c r="D11" s="6"/>
      <c r="E11" s="28"/>
      <c r="G11" s="27"/>
      <c r="H11" s="5"/>
      <c r="I11" s="6"/>
      <c r="J11" s="28"/>
      <c r="K11" s="69"/>
      <c r="L11" s="27"/>
      <c r="M11" s="5"/>
      <c r="N11" s="6"/>
      <c r="O11" s="28"/>
      <c r="Q11" s="27">
        <v>3</v>
      </c>
      <c r="R11" s="5">
        <f>I118</f>
        <v>882</v>
      </c>
      <c r="S11" s="6">
        <f>L238</f>
        <v>50</v>
      </c>
      <c r="T11" s="28">
        <v>16</v>
      </c>
      <c r="V11" s="27">
        <v>10</v>
      </c>
      <c r="W11" s="5">
        <f>I183</f>
        <v>75</v>
      </c>
      <c r="X11" s="6">
        <f>L340</f>
        <v>1500</v>
      </c>
      <c r="Y11" s="28">
        <v>32</v>
      </c>
      <c r="AA11" s="27"/>
      <c r="AB11" s="5"/>
      <c r="AC11" s="6"/>
      <c r="AD11" s="28"/>
      <c r="AF11" s="27"/>
      <c r="AG11" s="5"/>
      <c r="AH11" s="109"/>
      <c r="AI11" s="28"/>
      <c r="AJ11" s="69"/>
      <c r="AK11" s="27"/>
      <c r="AL11" s="5"/>
      <c r="AM11" s="6"/>
      <c r="AN11" s="28"/>
    </row>
    <row r="12" spans="1:40" ht="13" x14ac:dyDescent="0.3">
      <c r="B12" s="27"/>
      <c r="C12" s="5"/>
      <c r="D12" s="6"/>
      <c r="E12" s="28"/>
      <c r="G12" s="27"/>
      <c r="H12" s="5"/>
      <c r="I12" s="6"/>
      <c r="J12" s="28"/>
      <c r="K12" s="69"/>
      <c r="L12" s="27"/>
      <c r="M12" s="5"/>
      <c r="N12" s="6"/>
      <c r="O12" s="28"/>
      <c r="Q12" s="27">
        <v>4</v>
      </c>
      <c r="R12" s="5">
        <f>I123</f>
        <v>1500</v>
      </c>
      <c r="S12" s="6">
        <f>L282</f>
        <v>90</v>
      </c>
      <c r="T12" s="28">
        <v>23</v>
      </c>
      <c r="V12" s="27">
        <v>15</v>
      </c>
      <c r="W12" s="5">
        <f>I231</f>
        <v>500</v>
      </c>
      <c r="X12" s="6"/>
      <c r="Y12" s="28"/>
      <c r="AA12" s="27"/>
      <c r="AB12" s="5"/>
      <c r="AC12" s="6"/>
      <c r="AD12" s="28"/>
      <c r="AF12" s="27"/>
      <c r="AG12" s="5"/>
      <c r="AH12" s="109"/>
      <c r="AI12" s="28"/>
      <c r="AJ12" s="69"/>
      <c r="AK12" s="27"/>
      <c r="AL12" s="5"/>
      <c r="AM12" s="6"/>
      <c r="AN12" s="28"/>
    </row>
    <row r="13" spans="1:40" ht="13" x14ac:dyDescent="0.3">
      <c r="B13" s="27"/>
      <c r="C13" s="5"/>
      <c r="D13" s="6"/>
      <c r="E13" s="28"/>
      <c r="G13" s="27"/>
      <c r="H13" s="5"/>
      <c r="I13" s="6"/>
      <c r="J13" s="28"/>
      <c r="K13" s="69"/>
      <c r="L13" s="27"/>
      <c r="M13" s="5"/>
      <c r="N13" s="6"/>
      <c r="O13" s="28"/>
      <c r="Q13" s="27">
        <v>24</v>
      </c>
      <c r="R13" s="5">
        <f>I286</f>
        <v>60</v>
      </c>
      <c r="S13" s="6">
        <f>L311</f>
        <v>118</v>
      </c>
      <c r="T13" s="28">
        <v>27</v>
      </c>
      <c r="V13" s="27">
        <v>16</v>
      </c>
      <c r="W13" s="5">
        <f>I237</f>
        <v>200</v>
      </c>
      <c r="X13" s="6"/>
      <c r="Y13" s="28"/>
      <c r="AA13" s="27"/>
      <c r="AB13" s="5"/>
      <c r="AC13" s="6"/>
      <c r="AD13" s="28"/>
      <c r="AF13" s="27"/>
      <c r="AG13" s="5"/>
      <c r="AH13" s="109"/>
      <c r="AI13" s="28"/>
      <c r="AJ13" s="69"/>
      <c r="AK13" s="27"/>
      <c r="AL13" s="5"/>
      <c r="AM13" s="6"/>
      <c r="AN13" s="28"/>
    </row>
    <row r="14" spans="1:40" ht="13" x14ac:dyDescent="0.3">
      <c r="B14" s="27"/>
      <c r="C14" s="5"/>
      <c r="D14" s="6"/>
      <c r="E14" s="28"/>
      <c r="G14" s="27"/>
      <c r="H14" s="5"/>
      <c r="I14" s="6"/>
      <c r="J14" s="28"/>
      <c r="K14" s="69"/>
      <c r="L14" s="27"/>
      <c r="M14" s="5"/>
      <c r="N14" s="6"/>
      <c r="O14" s="28"/>
      <c r="Q14" s="27"/>
      <c r="R14" s="5"/>
      <c r="S14" s="6"/>
      <c r="T14" s="28"/>
      <c r="V14" s="27">
        <v>17</v>
      </c>
      <c r="W14" s="5">
        <f>I245</f>
        <v>50</v>
      </c>
      <c r="X14" s="6"/>
      <c r="Y14" s="28"/>
      <c r="AA14" s="27"/>
      <c r="AB14" s="5"/>
      <c r="AC14" s="6"/>
      <c r="AD14" s="28"/>
      <c r="AF14" s="27"/>
      <c r="AG14" s="5"/>
      <c r="AH14" s="109"/>
      <c r="AI14" s="28"/>
      <c r="AJ14" s="69"/>
      <c r="AK14" s="27"/>
      <c r="AL14" s="5"/>
      <c r="AM14" s="6"/>
      <c r="AN14" s="28"/>
    </row>
    <row r="15" spans="1:40" ht="13" x14ac:dyDescent="0.3">
      <c r="B15" s="27"/>
      <c r="C15" s="5"/>
      <c r="D15" s="6"/>
      <c r="E15" s="28"/>
      <c r="G15" s="27"/>
      <c r="H15" s="5"/>
      <c r="I15" s="6"/>
      <c r="J15" s="28"/>
      <c r="K15" s="69"/>
      <c r="L15" s="27"/>
      <c r="M15" s="5"/>
      <c r="N15" s="6"/>
      <c r="O15" s="28"/>
      <c r="Q15" s="27"/>
      <c r="R15" s="5"/>
      <c r="S15" s="6"/>
      <c r="T15" s="28"/>
      <c r="V15" s="27">
        <v>18</v>
      </c>
      <c r="W15" s="5">
        <f>I254</f>
        <v>5</v>
      </c>
      <c r="X15" s="6"/>
      <c r="Y15" s="28"/>
      <c r="AA15" s="27"/>
      <c r="AB15" s="5"/>
      <c r="AC15" s="6"/>
      <c r="AD15" s="28"/>
      <c r="AF15" s="27"/>
      <c r="AG15" s="5"/>
      <c r="AH15" s="109"/>
      <c r="AI15" s="28"/>
      <c r="AJ15" s="69"/>
      <c r="AK15" s="27"/>
      <c r="AL15" s="5"/>
      <c r="AM15" s="6"/>
      <c r="AN15" s="28"/>
    </row>
    <row r="16" spans="1:40" ht="13" x14ac:dyDescent="0.3">
      <c r="B16" s="27"/>
      <c r="C16" s="5"/>
      <c r="D16" s="6"/>
      <c r="E16" s="28"/>
      <c r="G16" s="27"/>
      <c r="H16" s="5"/>
      <c r="I16" s="6"/>
      <c r="J16" s="28"/>
      <c r="K16" s="69"/>
      <c r="L16" s="27"/>
      <c r="M16" s="5"/>
      <c r="N16" s="6"/>
      <c r="O16" s="28"/>
      <c r="Q16" s="27"/>
      <c r="R16" s="5"/>
      <c r="S16" s="6"/>
      <c r="T16" s="28"/>
      <c r="V16" s="27">
        <v>27</v>
      </c>
      <c r="W16" s="5">
        <f>I304</f>
        <v>200</v>
      </c>
      <c r="X16" s="6"/>
      <c r="Y16" s="28"/>
      <c r="AA16" s="27"/>
      <c r="AB16" s="5"/>
      <c r="AC16" s="6"/>
      <c r="AD16" s="28"/>
      <c r="AF16" s="27"/>
      <c r="AG16" s="5"/>
      <c r="AH16" s="109"/>
      <c r="AI16" s="28"/>
      <c r="AJ16" s="69"/>
      <c r="AK16" s="27"/>
      <c r="AL16" s="5"/>
      <c r="AM16" s="6"/>
      <c r="AN16" s="28"/>
    </row>
    <row r="17" spans="1:40" ht="13" x14ac:dyDescent="0.3">
      <c r="B17" s="27"/>
      <c r="C17" s="5"/>
      <c r="D17" s="6"/>
      <c r="E17" s="28"/>
      <c r="G17" s="27"/>
      <c r="H17" s="5"/>
      <c r="I17" s="6"/>
      <c r="J17" s="28"/>
      <c r="K17" s="69"/>
      <c r="L17" s="27"/>
      <c r="M17" s="5"/>
      <c r="N17" s="6"/>
      <c r="O17" s="28"/>
      <c r="Q17" s="27"/>
      <c r="R17" s="5"/>
      <c r="S17" s="6"/>
      <c r="T17" s="28"/>
      <c r="V17" s="27">
        <v>28</v>
      </c>
      <c r="W17" s="5">
        <f>I309</f>
        <v>63</v>
      </c>
      <c r="X17" s="6"/>
      <c r="Y17" s="28"/>
      <c r="AA17" s="27"/>
      <c r="AB17" s="5"/>
      <c r="AC17" s="6"/>
      <c r="AD17" s="28"/>
      <c r="AF17" s="27"/>
      <c r="AG17" s="5"/>
      <c r="AH17" s="109"/>
      <c r="AI17" s="28"/>
      <c r="AJ17" s="69"/>
      <c r="AK17" s="27"/>
      <c r="AL17" s="5"/>
      <c r="AM17" s="6"/>
      <c r="AN17" s="28"/>
    </row>
    <row r="18" spans="1:40" ht="13" x14ac:dyDescent="0.3">
      <c r="B18" s="27"/>
      <c r="C18" s="5"/>
      <c r="D18" s="6"/>
      <c r="E18" s="28"/>
      <c r="G18" s="27"/>
      <c r="H18" s="5"/>
      <c r="I18" s="6"/>
      <c r="J18" s="28"/>
      <c r="K18" s="69"/>
      <c r="L18" s="27"/>
      <c r="M18" s="5"/>
      <c r="N18" s="6"/>
      <c r="O18" s="28"/>
      <c r="Q18" s="27"/>
      <c r="R18" s="5"/>
      <c r="S18" s="6"/>
      <c r="T18" s="28"/>
      <c r="V18" s="27">
        <v>29</v>
      </c>
      <c r="W18" s="5">
        <f>I319</f>
        <v>1000</v>
      </c>
      <c r="X18" s="6"/>
      <c r="Y18" s="28"/>
      <c r="AA18" s="27"/>
      <c r="AB18" s="5"/>
      <c r="AC18" s="6"/>
      <c r="AD18" s="28"/>
      <c r="AF18" s="27"/>
      <c r="AG18" s="5"/>
      <c r="AH18" s="109"/>
      <c r="AI18" s="28"/>
      <c r="AJ18" s="69"/>
      <c r="AK18" s="27"/>
      <c r="AL18" s="5"/>
      <c r="AM18" s="6"/>
      <c r="AN18" s="28"/>
    </row>
    <row r="19" spans="1:40" ht="13" x14ac:dyDescent="0.3">
      <c r="B19" s="27"/>
      <c r="C19" s="5"/>
      <c r="D19" s="6"/>
      <c r="E19" s="28"/>
      <c r="G19" s="27"/>
      <c r="H19" s="5"/>
      <c r="I19" s="6"/>
      <c r="J19" s="28"/>
      <c r="K19" s="69"/>
      <c r="L19" s="27"/>
      <c r="M19" s="5"/>
      <c r="N19" s="6"/>
      <c r="O19" s="28"/>
      <c r="Q19" s="27"/>
      <c r="R19" s="5"/>
      <c r="S19" s="6"/>
      <c r="T19" s="28"/>
      <c r="V19" s="27">
        <v>31</v>
      </c>
      <c r="W19" s="5">
        <f>I330</f>
        <v>1500</v>
      </c>
      <c r="X19" s="6"/>
      <c r="Y19" s="28"/>
      <c r="AA19" s="27"/>
      <c r="AB19" s="5"/>
      <c r="AC19" s="6"/>
      <c r="AD19" s="28"/>
      <c r="AF19" s="27"/>
      <c r="AG19" s="5"/>
      <c r="AH19" s="109"/>
      <c r="AI19" s="28"/>
      <c r="AJ19" s="69"/>
      <c r="AK19" s="27"/>
      <c r="AL19" s="5"/>
      <c r="AM19" s="6"/>
      <c r="AN19" s="28"/>
    </row>
    <row r="20" spans="1:40" s="2" customFormat="1" ht="13.5" thickBot="1" x14ac:dyDescent="0.35">
      <c r="A20" s="2" t="s">
        <v>249</v>
      </c>
      <c r="B20" s="8"/>
      <c r="C20" s="88">
        <f>SUM(C9:C19)</f>
        <v>2000</v>
      </c>
      <c r="D20" s="89">
        <f>SUM(D9:D19)</f>
        <v>2100</v>
      </c>
      <c r="E20" s="11"/>
      <c r="G20" s="8"/>
      <c r="H20" s="9">
        <f>SUM(H9:H19)</f>
        <v>2100</v>
      </c>
      <c r="I20" s="10">
        <f>SUM(I9:I19)</f>
        <v>2000</v>
      </c>
      <c r="J20" s="11"/>
      <c r="K20" s="67"/>
      <c r="L20" s="8"/>
      <c r="M20" s="9">
        <f>SUM(M9:M19)</f>
        <v>3950</v>
      </c>
      <c r="N20" s="10">
        <f>SUM(N9:N19)</f>
        <v>2000</v>
      </c>
      <c r="O20" s="11"/>
      <c r="Q20" s="8"/>
      <c r="R20" s="9">
        <f>SUM(R9:R19)</f>
        <v>3654</v>
      </c>
      <c r="S20" s="10">
        <f>SUM(S9:S19)</f>
        <v>1322</v>
      </c>
      <c r="T20" s="11"/>
      <c r="V20" s="8"/>
      <c r="W20" s="9">
        <f>SUM(W9:W19)</f>
        <v>4720.84</v>
      </c>
      <c r="X20" s="10">
        <f>SUM(X9:X19)</f>
        <v>3202.84</v>
      </c>
      <c r="Y20" s="11"/>
      <c r="AA20" s="8"/>
      <c r="AB20" s="9">
        <f>SUM(AB9:AB19)</f>
        <v>500</v>
      </c>
      <c r="AC20" s="9">
        <f>SUM(AC9:AC19)</f>
        <v>500</v>
      </c>
      <c r="AD20" s="11"/>
      <c r="AE20" s="19"/>
      <c r="AF20" s="8"/>
      <c r="AG20" s="9">
        <f>SUM(AG9:AG19)</f>
        <v>250</v>
      </c>
      <c r="AH20" s="110">
        <f>SUM(AH9:AH19)</f>
        <v>250</v>
      </c>
      <c r="AI20" s="11"/>
      <c r="AJ20" s="67"/>
      <c r="AK20" s="8"/>
      <c r="AL20" s="9">
        <f>SUM(AL9:AL19)</f>
        <v>90</v>
      </c>
      <c r="AM20" s="9">
        <f>SUM(AM9:AM19)</f>
        <v>90</v>
      </c>
      <c r="AN20" s="11"/>
    </row>
    <row r="21" spans="1:40" s="2" customFormat="1" ht="13.5" thickBot="1" x14ac:dyDescent="0.35">
      <c r="A21" s="2" t="s">
        <v>245</v>
      </c>
      <c r="B21" s="12"/>
      <c r="C21" s="149">
        <f>C20-D20</f>
        <v>-100</v>
      </c>
      <c r="D21" s="150"/>
      <c r="E21" s="12"/>
      <c r="G21" s="12"/>
      <c r="H21" s="149">
        <f>H20-I20</f>
        <v>100</v>
      </c>
      <c r="I21" s="150"/>
      <c r="J21" s="12"/>
      <c r="L21" s="12"/>
      <c r="M21" s="149">
        <f>M20-N20</f>
        <v>1950</v>
      </c>
      <c r="N21" s="150"/>
      <c r="O21" s="12"/>
      <c r="Q21" s="12"/>
      <c r="R21" s="149">
        <f>R20-S20</f>
        <v>2332</v>
      </c>
      <c r="S21" s="150"/>
      <c r="T21" s="12"/>
      <c r="V21" s="12"/>
      <c r="W21" s="149">
        <f>W20-X20</f>
        <v>1518</v>
      </c>
      <c r="X21" s="150"/>
      <c r="Y21" s="12"/>
      <c r="Z21" s="19"/>
      <c r="AA21" s="12"/>
      <c r="AB21" s="149">
        <f>AB20-AC20</f>
        <v>0</v>
      </c>
      <c r="AC21" s="150"/>
      <c r="AD21" s="12"/>
      <c r="AF21" s="12"/>
      <c r="AG21" s="149">
        <f>AG20-AH20</f>
        <v>0</v>
      </c>
      <c r="AH21" s="150"/>
      <c r="AI21" s="12"/>
      <c r="AL21" s="149">
        <f>AL20-AM20</f>
        <v>0</v>
      </c>
      <c r="AM21" s="150"/>
    </row>
    <row r="22" spans="1:40" s="67" customFormat="1" ht="13.5" thickBot="1" x14ac:dyDescent="0.35">
      <c r="B22" s="12"/>
      <c r="C22" s="87"/>
      <c r="D22" s="87"/>
      <c r="E22" s="12"/>
      <c r="G22" s="12"/>
      <c r="H22" s="86"/>
      <c r="I22" s="86"/>
      <c r="J22" s="12"/>
      <c r="L22" s="12"/>
      <c r="M22" s="86"/>
      <c r="N22" s="86"/>
      <c r="O22" s="12"/>
      <c r="Q22" s="12"/>
      <c r="R22" s="86"/>
      <c r="S22" s="86"/>
      <c r="T22" s="12"/>
      <c r="V22" s="12"/>
      <c r="W22" s="86"/>
      <c r="X22" s="86"/>
      <c r="Y22" s="12"/>
      <c r="AA22" s="12"/>
      <c r="AB22" s="86"/>
      <c r="AC22" s="86"/>
      <c r="AD22" s="12"/>
      <c r="AE22" s="19"/>
      <c r="AF22" s="12"/>
      <c r="AG22" s="100"/>
      <c r="AH22" s="111"/>
      <c r="AI22" s="12"/>
      <c r="AK22" s="12"/>
      <c r="AL22" s="86"/>
      <c r="AM22" s="86"/>
      <c r="AN22" s="12"/>
    </row>
    <row r="23" spans="1:40" ht="13" x14ac:dyDescent="0.3">
      <c r="A23" s="112" t="s">
        <v>53</v>
      </c>
      <c r="B23" s="160" t="s">
        <v>80</v>
      </c>
      <c r="C23" s="161"/>
      <c r="D23" s="161"/>
      <c r="E23" s="162"/>
      <c r="G23" s="160" t="s">
        <v>116</v>
      </c>
      <c r="H23" s="161"/>
      <c r="I23" s="161"/>
      <c r="J23" s="162"/>
      <c r="L23" s="146" t="s">
        <v>124</v>
      </c>
      <c r="M23" s="147"/>
      <c r="N23" s="147"/>
      <c r="O23" s="148"/>
      <c r="Q23" s="146" t="s">
        <v>151</v>
      </c>
      <c r="R23" s="147"/>
      <c r="S23" s="147"/>
      <c r="T23" s="148"/>
      <c r="U23" s="69"/>
      <c r="V23" s="146" t="s">
        <v>21</v>
      </c>
      <c r="W23" s="147"/>
      <c r="X23" s="147"/>
      <c r="Y23" s="148"/>
      <c r="AA23" s="146" t="s">
        <v>230</v>
      </c>
      <c r="AB23" s="147"/>
      <c r="AC23" s="147"/>
      <c r="AD23" s="148"/>
      <c r="AF23" s="146" t="s">
        <v>132</v>
      </c>
      <c r="AG23" s="147"/>
      <c r="AH23" s="147"/>
      <c r="AI23" s="148"/>
      <c r="AK23" s="146" t="s">
        <v>202</v>
      </c>
      <c r="AL23" s="147"/>
      <c r="AM23" s="147"/>
      <c r="AN23" s="148"/>
    </row>
    <row r="24" spans="1:40" s="113" customFormat="1" x14ac:dyDescent="0.25">
      <c r="B24" s="223" t="s">
        <v>246</v>
      </c>
      <c r="C24" s="224" t="s">
        <v>31</v>
      </c>
      <c r="D24" s="225" t="s">
        <v>32</v>
      </c>
      <c r="E24" s="226" t="s">
        <v>246</v>
      </c>
      <c r="G24" s="223" t="s">
        <v>246</v>
      </c>
      <c r="H24" s="224" t="s">
        <v>31</v>
      </c>
      <c r="I24" s="225" t="s">
        <v>32</v>
      </c>
      <c r="J24" s="226" t="s">
        <v>246</v>
      </c>
      <c r="L24" s="223" t="s">
        <v>246</v>
      </c>
      <c r="M24" s="224" t="s">
        <v>31</v>
      </c>
      <c r="N24" s="225" t="s">
        <v>32</v>
      </c>
      <c r="O24" s="226" t="s">
        <v>246</v>
      </c>
      <c r="Q24" s="223" t="s">
        <v>246</v>
      </c>
      <c r="R24" s="224" t="s">
        <v>31</v>
      </c>
      <c r="S24" s="225" t="s">
        <v>32</v>
      </c>
      <c r="T24" s="226" t="s">
        <v>246</v>
      </c>
      <c r="V24" s="223" t="s">
        <v>246</v>
      </c>
      <c r="W24" s="224" t="s">
        <v>31</v>
      </c>
      <c r="X24" s="225" t="s">
        <v>32</v>
      </c>
      <c r="Y24" s="226" t="s">
        <v>246</v>
      </c>
      <c r="AA24" s="223" t="s">
        <v>246</v>
      </c>
      <c r="AB24" s="224" t="s">
        <v>31</v>
      </c>
      <c r="AC24" s="225" t="s">
        <v>32</v>
      </c>
      <c r="AD24" s="226" t="s">
        <v>246</v>
      </c>
      <c r="AF24" s="223" t="s">
        <v>246</v>
      </c>
      <c r="AG24" s="224" t="s">
        <v>31</v>
      </c>
      <c r="AH24" s="225" t="s">
        <v>32</v>
      </c>
      <c r="AI24" s="226" t="s">
        <v>246</v>
      </c>
      <c r="AK24" s="223" t="s">
        <v>246</v>
      </c>
      <c r="AL24" s="224" t="s">
        <v>31</v>
      </c>
      <c r="AM24" s="225" t="s">
        <v>32</v>
      </c>
      <c r="AN24" s="226" t="s">
        <v>246</v>
      </c>
    </row>
    <row r="25" spans="1:40" ht="13" x14ac:dyDescent="0.3">
      <c r="B25" s="27">
        <v>22</v>
      </c>
      <c r="C25" s="5">
        <f>I275</f>
        <v>450</v>
      </c>
      <c r="D25" s="6">
        <f>L129</f>
        <v>200</v>
      </c>
      <c r="E25" s="28">
        <v>5</v>
      </c>
      <c r="G25" s="27">
        <v>6</v>
      </c>
      <c r="H25" s="5">
        <f>I133</f>
        <v>1000</v>
      </c>
      <c r="I25" s="6">
        <f>L109</f>
        <v>1000</v>
      </c>
      <c r="J25" s="28">
        <v>1</v>
      </c>
      <c r="L25" s="27" t="s">
        <v>5</v>
      </c>
      <c r="M25" s="4" t="s">
        <v>5</v>
      </c>
      <c r="N25" s="6">
        <f>L219</f>
        <v>135</v>
      </c>
      <c r="O25" s="28">
        <v>13</v>
      </c>
      <c r="Q25" s="27"/>
      <c r="R25" s="5"/>
      <c r="S25" s="6">
        <f>L293</f>
        <v>100</v>
      </c>
      <c r="T25" s="28">
        <v>25</v>
      </c>
      <c r="U25" s="69"/>
      <c r="V25" s="27"/>
      <c r="W25" s="5"/>
      <c r="X25" s="6">
        <f>L221</f>
        <v>1950</v>
      </c>
      <c r="Y25" s="28">
        <v>13</v>
      </c>
      <c r="AA25" s="27">
        <v>11</v>
      </c>
      <c r="AB25" s="5">
        <f>I203</f>
        <v>1202.8400000000001</v>
      </c>
      <c r="AC25" s="6" t="s">
        <v>5</v>
      </c>
      <c r="AD25" s="28" t="s">
        <v>5</v>
      </c>
      <c r="AF25" s="27">
        <v>22</v>
      </c>
      <c r="AG25" s="5">
        <f>I277</f>
        <v>50</v>
      </c>
      <c r="AH25" s="109">
        <f>L239</f>
        <v>15</v>
      </c>
      <c r="AI25" s="28">
        <v>16</v>
      </c>
      <c r="AK25" s="27">
        <v>13</v>
      </c>
      <c r="AL25" s="5">
        <f>I220</f>
        <v>35</v>
      </c>
      <c r="AM25" s="6"/>
      <c r="AN25" s="28"/>
    </row>
    <row r="26" spans="1:40" ht="13" x14ac:dyDescent="0.3">
      <c r="B26" s="27"/>
      <c r="C26" s="5"/>
      <c r="D26" s="6">
        <f>L135</f>
        <v>1005</v>
      </c>
      <c r="E26" s="28">
        <v>6</v>
      </c>
      <c r="G26" s="27">
        <v>18</v>
      </c>
      <c r="H26" s="5">
        <f>I253</f>
        <v>500</v>
      </c>
      <c r="I26" s="6">
        <f>L114</f>
        <v>212</v>
      </c>
      <c r="J26" s="28">
        <v>2</v>
      </c>
      <c r="L26" s="27"/>
      <c r="M26" s="5"/>
      <c r="N26" s="6"/>
      <c r="O26" s="28"/>
      <c r="Q26" s="27"/>
      <c r="R26" s="5"/>
      <c r="S26" s="6"/>
      <c r="T26" s="28"/>
      <c r="U26" s="69"/>
      <c r="V26" s="27"/>
      <c r="W26" s="5"/>
      <c r="X26" s="6">
        <f>L346</f>
        <v>1900</v>
      </c>
      <c r="Y26" s="28">
        <v>33</v>
      </c>
      <c r="AA26" s="27">
        <v>32</v>
      </c>
      <c r="AB26" s="5">
        <f>I339</f>
        <v>1500</v>
      </c>
      <c r="AC26" s="6" t="s">
        <v>5</v>
      </c>
      <c r="AD26" s="28" t="s">
        <v>5</v>
      </c>
      <c r="AF26" s="27">
        <v>30</v>
      </c>
      <c r="AG26" s="5">
        <f>I325</f>
        <v>100</v>
      </c>
      <c r="AH26" s="109" t="s">
        <v>5</v>
      </c>
      <c r="AI26" s="28" t="s">
        <v>5</v>
      </c>
      <c r="AK26" s="27"/>
      <c r="AL26" s="5"/>
      <c r="AM26" s="6"/>
      <c r="AN26" s="28"/>
    </row>
    <row r="27" spans="1:40" ht="13" x14ac:dyDescent="0.3">
      <c r="B27" s="27"/>
      <c r="C27" s="5"/>
      <c r="D27" s="6">
        <f>L226</f>
        <v>250</v>
      </c>
      <c r="E27" s="28">
        <v>14</v>
      </c>
      <c r="G27" s="27">
        <v>30</v>
      </c>
      <c r="H27" s="5">
        <f>I324</f>
        <v>1000</v>
      </c>
      <c r="I27" s="6">
        <f>L119</f>
        <v>882</v>
      </c>
      <c r="J27" s="28">
        <v>3</v>
      </c>
      <c r="L27" s="27"/>
      <c r="M27" s="5"/>
      <c r="N27" s="6"/>
      <c r="O27" s="28"/>
      <c r="Q27" s="27"/>
      <c r="R27" s="5"/>
      <c r="S27" s="6"/>
      <c r="T27" s="28"/>
      <c r="U27" s="69"/>
      <c r="V27" s="27"/>
      <c r="W27" s="5"/>
      <c r="X27" s="6"/>
      <c r="Y27" s="28"/>
      <c r="AA27" s="27"/>
      <c r="AB27" s="5"/>
      <c r="AC27" s="6" t="s">
        <v>5</v>
      </c>
      <c r="AD27" s="28" t="s">
        <v>5</v>
      </c>
      <c r="AF27" s="27">
        <v>31</v>
      </c>
      <c r="AG27" s="5">
        <f>I331</f>
        <v>200</v>
      </c>
      <c r="AH27" s="109" t="s">
        <v>5</v>
      </c>
      <c r="AI27" s="28" t="s">
        <v>5</v>
      </c>
      <c r="AK27" s="27"/>
      <c r="AL27" s="5"/>
      <c r="AM27" s="6"/>
      <c r="AN27" s="28"/>
    </row>
    <row r="28" spans="1:40" ht="13" x14ac:dyDescent="0.3">
      <c r="B28" s="27"/>
      <c r="C28" s="5"/>
      <c r="D28" s="81">
        <f>L255</f>
        <v>255</v>
      </c>
      <c r="E28" s="28">
        <v>18</v>
      </c>
      <c r="G28" s="27"/>
      <c r="H28" s="5"/>
      <c r="I28" s="6">
        <f>L124</f>
        <v>1500</v>
      </c>
      <c r="J28" s="28">
        <v>4</v>
      </c>
      <c r="L28" s="27"/>
      <c r="M28" s="5"/>
      <c r="N28" s="6"/>
      <c r="O28" s="28"/>
      <c r="Q28" s="27"/>
      <c r="R28" s="5"/>
      <c r="S28" s="6"/>
      <c r="T28" s="28"/>
      <c r="U28" s="69"/>
      <c r="V28" s="27"/>
      <c r="W28" s="5"/>
      <c r="X28" s="6"/>
      <c r="Y28" s="28"/>
      <c r="AA28" s="27"/>
      <c r="AB28" s="5"/>
      <c r="AC28" s="6" t="s">
        <v>5</v>
      </c>
      <c r="AD28" s="28" t="s">
        <v>5</v>
      </c>
      <c r="AF28" s="27"/>
      <c r="AG28" s="5"/>
      <c r="AH28" s="109" t="s">
        <v>5</v>
      </c>
      <c r="AI28" s="28" t="s">
        <v>5</v>
      </c>
      <c r="AK28" s="27"/>
      <c r="AL28" s="5"/>
      <c r="AM28" s="6"/>
      <c r="AN28" s="28"/>
    </row>
    <row r="29" spans="1:40" ht="13" x14ac:dyDescent="0.3">
      <c r="B29" s="27"/>
      <c r="C29" s="5"/>
      <c r="D29" s="6">
        <f>L299</f>
        <v>15</v>
      </c>
      <c r="E29" s="28">
        <v>26</v>
      </c>
      <c r="G29" s="27"/>
      <c r="H29" s="5"/>
      <c r="I29" s="6">
        <f>L232</f>
        <v>500</v>
      </c>
      <c r="J29" s="28">
        <v>15</v>
      </c>
      <c r="L29" s="27"/>
      <c r="M29" s="5"/>
      <c r="N29" s="6"/>
      <c r="O29" s="28"/>
      <c r="Q29" s="27"/>
      <c r="R29" s="5"/>
      <c r="S29" s="6"/>
      <c r="T29" s="28"/>
      <c r="U29" s="69"/>
      <c r="V29" s="27"/>
      <c r="W29" s="5"/>
      <c r="X29" s="6"/>
      <c r="Y29" s="28"/>
      <c r="AA29" s="27"/>
      <c r="AB29" s="5"/>
      <c r="AC29" s="6"/>
      <c r="AD29" s="28"/>
      <c r="AF29" s="27"/>
      <c r="AG29" s="5"/>
      <c r="AH29" s="109"/>
      <c r="AI29" s="28"/>
      <c r="AK29" s="27"/>
      <c r="AL29" s="5"/>
      <c r="AM29" s="6"/>
      <c r="AN29" s="28"/>
    </row>
    <row r="30" spans="1:40" ht="13" x14ac:dyDescent="0.3">
      <c r="B30" s="27"/>
      <c r="C30" s="5"/>
      <c r="D30" s="6">
        <f>L326</f>
        <v>1100</v>
      </c>
      <c r="E30" s="28">
        <v>30</v>
      </c>
      <c r="G30" s="27"/>
      <c r="H30" s="5"/>
      <c r="I30" s="6">
        <f>L320</f>
        <v>1000</v>
      </c>
      <c r="J30" s="28">
        <v>29</v>
      </c>
      <c r="L30" s="27"/>
      <c r="M30" s="5"/>
      <c r="N30" s="6"/>
      <c r="O30" s="28"/>
      <c r="Q30" s="27"/>
      <c r="R30" s="5"/>
      <c r="S30" s="6"/>
      <c r="T30" s="28"/>
      <c r="U30" s="69"/>
      <c r="V30" s="27"/>
      <c r="W30" s="5"/>
      <c r="X30" s="6"/>
      <c r="Y30" s="28"/>
      <c r="AA30" s="27"/>
      <c r="AB30" s="5"/>
      <c r="AC30" s="6"/>
      <c r="AD30" s="28"/>
      <c r="AF30" s="27"/>
      <c r="AG30" s="5"/>
      <c r="AH30" s="109"/>
      <c r="AI30" s="28"/>
      <c r="AK30" s="27"/>
      <c r="AL30" s="5"/>
      <c r="AM30" s="6"/>
      <c r="AN30" s="28"/>
    </row>
    <row r="31" spans="1:40" ht="13" x14ac:dyDescent="0.3">
      <c r="B31" s="27"/>
      <c r="C31" s="5"/>
      <c r="D31" s="6"/>
      <c r="E31" s="28"/>
      <c r="G31" s="27"/>
      <c r="H31" s="5"/>
      <c r="I31" s="6"/>
      <c r="J31" s="28"/>
      <c r="L31" s="27"/>
      <c r="M31" s="5"/>
      <c r="N31" s="6"/>
      <c r="O31" s="28"/>
      <c r="Q31" s="27"/>
      <c r="R31" s="5"/>
      <c r="S31" s="6"/>
      <c r="T31" s="28"/>
      <c r="U31" s="69"/>
      <c r="V31" s="27"/>
      <c r="W31" s="5"/>
      <c r="X31" s="6"/>
      <c r="Y31" s="28"/>
      <c r="AA31" s="27"/>
      <c r="AB31" s="5"/>
      <c r="AC31" s="6"/>
      <c r="AD31" s="28"/>
      <c r="AF31" s="27"/>
      <c r="AG31" s="5"/>
      <c r="AH31" s="109"/>
      <c r="AI31" s="28"/>
      <c r="AK31" s="27"/>
      <c r="AL31" s="5"/>
      <c r="AM31" s="6"/>
      <c r="AN31" s="28"/>
    </row>
    <row r="32" spans="1:40" ht="13" x14ac:dyDescent="0.3">
      <c r="B32" s="27"/>
      <c r="C32" s="5"/>
      <c r="D32" s="6"/>
      <c r="E32" s="28"/>
      <c r="G32" s="27"/>
      <c r="H32" s="5"/>
      <c r="I32" s="6"/>
      <c r="J32" s="28"/>
      <c r="L32" s="27"/>
      <c r="M32" s="5"/>
      <c r="N32" s="6"/>
      <c r="O32" s="28"/>
      <c r="Q32" s="27"/>
      <c r="R32" s="5"/>
      <c r="S32" s="6"/>
      <c r="T32" s="28"/>
      <c r="U32" s="69"/>
      <c r="V32" s="27"/>
      <c r="W32" s="5"/>
      <c r="X32" s="6"/>
      <c r="Y32" s="28"/>
      <c r="AA32" s="27"/>
      <c r="AB32" s="5"/>
      <c r="AC32" s="6"/>
      <c r="AD32" s="28"/>
      <c r="AF32" s="27"/>
      <c r="AG32" s="5"/>
      <c r="AH32" s="109"/>
      <c r="AI32" s="28"/>
      <c r="AK32" s="27"/>
      <c r="AL32" s="5"/>
      <c r="AM32" s="6"/>
      <c r="AN32" s="28"/>
    </row>
    <row r="33" spans="1:40" ht="13" x14ac:dyDescent="0.3">
      <c r="B33" s="27"/>
      <c r="C33" s="5"/>
      <c r="D33" s="6"/>
      <c r="E33" s="28"/>
      <c r="G33" s="27"/>
      <c r="H33" s="5"/>
      <c r="I33" s="6"/>
      <c r="J33" s="28"/>
      <c r="L33" s="27"/>
      <c r="M33" s="5"/>
      <c r="N33" s="6"/>
      <c r="O33" s="28"/>
      <c r="Q33" s="27"/>
      <c r="R33" s="5"/>
      <c r="S33" s="6"/>
      <c r="T33" s="28"/>
      <c r="U33" s="69"/>
      <c r="V33" s="27"/>
      <c r="W33" s="5"/>
      <c r="X33" s="6"/>
      <c r="Y33" s="28"/>
      <c r="AA33" s="27"/>
      <c r="AB33" s="5"/>
      <c r="AC33" s="6"/>
      <c r="AD33" s="28"/>
      <c r="AF33" s="27"/>
      <c r="AG33" s="5"/>
      <c r="AH33" s="109"/>
      <c r="AI33" s="28"/>
      <c r="AK33" s="27"/>
      <c r="AL33" s="5"/>
      <c r="AM33" s="6"/>
      <c r="AN33" s="28"/>
    </row>
    <row r="34" spans="1:40" ht="13" x14ac:dyDescent="0.3">
      <c r="B34" s="27"/>
      <c r="C34" s="5"/>
      <c r="D34" s="6"/>
      <c r="E34" s="28"/>
      <c r="G34" s="27"/>
      <c r="H34" s="5"/>
      <c r="I34" s="6"/>
      <c r="J34" s="28"/>
      <c r="L34" s="27"/>
      <c r="M34" s="5"/>
      <c r="N34" s="6"/>
      <c r="O34" s="28"/>
      <c r="Q34" s="27"/>
      <c r="R34" s="5"/>
      <c r="S34" s="6"/>
      <c r="T34" s="28"/>
      <c r="U34" s="69"/>
      <c r="V34" s="27"/>
      <c r="W34" s="5"/>
      <c r="X34" s="6"/>
      <c r="Y34" s="28"/>
      <c r="AA34" s="27"/>
      <c r="AB34" s="5"/>
      <c r="AC34" s="6"/>
      <c r="AD34" s="28"/>
      <c r="AF34" s="27"/>
      <c r="AG34" s="5"/>
      <c r="AH34" s="109"/>
      <c r="AI34" s="28"/>
      <c r="AK34" s="27"/>
      <c r="AL34" s="5"/>
      <c r="AM34" s="6"/>
      <c r="AN34" s="28"/>
    </row>
    <row r="35" spans="1:40" ht="13" x14ac:dyDescent="0.3">
      <c r="B35" s="27"/>
      <c r="C35" s="5"/>
      <c r="D35" s="6"/>
      <c r="E35" s="28"/>
      <c r="G35" s="27"/>
      <c r="H35" s="5"/>
      <c r="I35" s="6"/>
      <c r="J35" s="28"/>
      <c r="L35" s="27"/>
      <c r="M35" s="5"/>
      <c r="N35" s="6"/>
      <c r="O35" s="28"/>
      <c r="Q35" s="27"/>
      <c r="R35" s="5"/>
      <c r="S35" s="6"/>
      <c r="T35" s="28"/>
      <c r="U35" s="69"/>
      <c r="V35" s="27"/>
      <c r="W35" s="5"/>
      <c r="X35" s="6"/>
      <c r="Y35" s="28"/>
      <c r="AA35" s="27"/>
      <c r="AB35" s="5"/>
      <c r="AC35" s="6"/>
      <c r="AD35" s="28"/>
      <c r="AF35" s="27"/>
      <c r="AG35" s="5"/>
      <c r="AH35" s="109"/>
      <c r="AI35" s="28"/>
      <c r="AK35" s="27"/>
      <c r="AL35" s="5"/>
      <c r="AM35" s="6"/>
      <c r="AN35" s="28"/>
    </row>
    <row r="36" spans="1:40" s="2" customFormat="1" ht="13.5" thickBot="1" x14ac:dyDescent="0.35">
      <c r="A36" s="112" t="s">
        <v>249</v>
      </c>
      <c r="B36" s="8"/>
      <c r="C36" s="9">
        <f>SUM(C25:C35)</f>
        <v>450</v>
      </c>
      <c r="D36" s="9">
        <f>SUM(D25:D35)</f>
        <v>2825</v>
      </c>
      <c r="E36" s="11"/>
      <c r="G36" s="8"/>
      <c r="H36" s="9">
        <f>SUM(H25:H35)</f>
        <v>2500</v>
      </c>
      <c r="I36" s="10">
        <f>SUM(I25:I35)</f>
        <v>5094</v>
      </c>
      <c r="J36" s="11"/>
      <c r="L36" s="8"/>
      <c r="M36" s="9">
        <f>SUM(M25:M35)</f>
        <v>0</v>
      </c>
      <c r="N36" s="10">
        <f>SUM(N25:N35)</f>
        <v>135</v>
      </c>
      <c r="O36" s="11"/>
      <c r="Q36" s="8"/>
      <c r="R36" s="9">
        <f>SUM(R25:R35)</f>
        <v>0</v>
      </c>
      <c r="S36" s="10">
        <f>SUM(S25:S35)</f>
        <v>100</v>
      </c>
      <c r="T36" s="11"/>
      <c r="U36" s="67"/>
      <c r="V36" s="8"/>
      <c r="W36" s="9">
        <f>SUM(W25:W35)</f>
        <v>0</v>
      </c>
      <c r="X36" s="10">
        <f>SUM(X25:X35)</f>
        <v>3850</v>
      </c>
      <c r="Y36" s="11"/>
      <c r="AA36" s="8"/>
      <c r="AB36" s="9">
        <f>SUM(AB25:AB35)</f>
        <v>2702.84</v>
      </c>
      <c r="AC36" s="10">
        <f>SUM(AC25:AC35)</f>
        <v>0</v>
      </c>
      <c r="AD36" s="11"/>
      <c r="AF36" s="8"/>
      <c r="AG36" s="9">
        <f>SUM(AG25:AG35)</f>
        <v>350</v>
      </c>
      <c r="AH36" s="110">
        <f>SUM(AH25:AH35)</f>
        <v>15</v>
      </c>
      <c r="AI36" s="11"/>
      <c r="AK36" s="8"/>
      <c r="AL36" s="9">
        <f>SUM(AL25:AL35)</f>
        <v>35</v>
      </c>
      <c r="AM36" s="9">
        <f>SUM(AM25:AM35)</f>
        <v>0</v>
      </c>
      <c r="AN36" s="11"/>
    </row>
    <row r="37" spans="1:40" ht="13.5" thickBot="1" x14ac:dyDescent="0.35">
      <c r="A37" s="112" t="s">
        <v>245</v>
      </c>
      <c r="B37" s="69"/>
      <c r="C37" s="149">
        <f>C36-D36</f>
        <v>-2375</v>
      </c>
      <c r="D37" s="150"/>
      <c r="E37" s="69"/>
      <c r="F37" s="69"/>
      <c r="H37" s="149">
        <f>H36-I36</f>
        <v>-2594</v>
      </c>
      <c r="I37" s="150"/>
      <c r="M37" s="149">
        <f>M36-N36</f>
        <v>-135</v>
      </c>
      <c r="N37" s="150"/>
      <c r="Q37" s="69"/>
      <c r="R37" s="149">
        <f>R36-S36</f>
        <v>-100</v>
      </c>
      <c r="S37" s="150"/>
      <c r="T37" s="69"/>
      <c r="U37" s="69"/>
      <c r="W37" s="149">
        <f>W36-X36</f>
        <v>-3850</v>
      </c>
      <c r="X37" s="150"/>
      <c r="AB37" s="149">
        <f>AB36-AC36</f>
        <v>2702.84</v>
      </c>
      <c r="AC37" s="150"/>
      <c r="AG37" s="149">
        <f>AG36-AH36</f>
        <v>335</v>
      </c>
      <c r="AH37" s="150"/>
      <c r="AL37" s="149">
        <f>AL36-AM36</f>
        <v>35</v>
      </c>
      <c r="AM37" s="150"/>
    </row>
    <row r="38" spans="1:40" s="69" customFormat="1" ht="13.5" thickBot="1" x14ac:dyDescent="0.35">
      <c r="AF38" s="12"/>
      <c r="AG38" s="100"/>
      <c r="AH38" s="111"/>
      <c r="AI38" s="12"/>
      <c r="AK38" s="12"/>
      <c r="AL38" s="86"/>
      <c r="AM38" s="86"/>
      <c r="AN38" s="12"/>
    </row>
    <row r="39" spans="1:40" ht="13" x14ac:dyDescent="0.3">
      <c r="A39" s="112" t="s">
        <v>53</v>
      </c>
      <c r="B39" s="146" t="s">
        <v>137</v>
      </c>
      <c r="C39" s="147"/>
      <c r="D39" s="147"/>
      <c r="E39" s="148"/>
      <c r="F39" s="69"/>
      <c r="G39" s="196" t="s">
        <v>36</v>
      </c>
      <c r="H39" s="161"/>
      <c r="I39" s="161"/>
      <c r="J39" s="162"/>
      <c r="L39" s="160" t="s">
        <v>126</v>
      </c>
      <c r="M39" s="161"/>
      <c r="N39" s="161"/>
      <c r="O39" s="162"/>
      <c r="Q39" s="196" t="s">
        <v>10</v>
      </c>
      <c r="R39" s="161"/>
      <c r="S39" s="161"/>
      <c r="T39" s="162"/>
      <c r="V39" s="196" t="s">
        <v>4</v>
      </c>
      <c r="W39" s="161"/>
      <c r="X39" s="161"/>
      <c r="Y39" s="162"/>
      <c r="AA39" s="197" t="s">
        <v>107</v>
      </c>
      <c r="AB39" s="161"/>
      <c r="AC39" s="161"/>
      <c r="AD39" s="162"/>
      <c r="AF39" s="146" t="s">
        <v>162</v>
      </c>
      <c r="AG39" s="147"/>
      <c r="AH39" s="147"/>
      <c r="AI39" s="148"/>
      <c r="AK39" s="146" t="s">
        <v>161</v>
      </c>
      <c r="AL39" s="147"/>
      <c r="AM39" s="147"/>
      <c r="AN39" s="148"/>
    </row>
    <row r="40" spans="1:40" s="113" customFormat="1" x14ac:dyDescent="0.25">
      <c r="B40" s="223" t="s">
        <v>246</v>
      </c>
      <c r="C40" s="224" t="s">
        <v>31</v>
      </c>
      <c r="D40" s="225" t="s">
        <v>32</v>
      </c>
      <c r="E40" s="226" t="s">
        <v>246</v>
      </c>
      <c r="G40" s="223" t="s">
        <v>246</v>
      </c>
      <c r="H40" s="224" t="s">
        <v>31</v>
      </c>
      <c r="I40" s="225" t="s">
        <v>32</v>
      </c>
      <c r="J40" s="226" t="s">
        <v>246</v>
      </c>
      <c r="L40" s="223" t="s">
        <v>246</v>
      </c>
      <c r="M40" s="224" t="s">
        <v>31</v>
      </c>
      <c r="N40" s="225" t="s">
        <v>32</v>
      </c>
      <c r="O40" s="226" t="s">
        <v>246</v>
      </c>
      <c r="Q40" s="223" t="s">
        <v>246</v>
      </c>
      <c r="R40" s="224" t="s">
        <v>31</v>
      </c>
      <c r="S40" s="225" t="s">
        <v>32</v>
      </c>
      <c r="T40" s="226" t="s">
        <v>246</v>
      </c>
      <c r="V40" s="223" t="s">
        <v>246</v>
      </c>
      <c r="W40" s="224" t="s">
        <v>31</v>
      </c>
      <c r="X40" s="225" t="s">
        <v>32</v>
      </c>
      <c r="Y40" s="226" t="s">
        <v>246</v>
      </c>
      <c r="AA40" s="223" t="s">
        <v>246</v>
      </c>
      <c r="AB40" s="224" t="s">
        <v>31</v>
      </c>
      <c r="AC40" s="225" t="s">
        <v>32</v>
      </c>
      <c r="AD40" s="226" t="s">
        <v>246</v>
      </c>
      <c r="AF40" s="223" t="s">
        <v>246</v>
      </c>
      <c r="AG40" s="224" t="s">
        <v>31</v>
      </c>
      <c r="AH40" s="225" t="s">
        <v>32</v>
      </c>
      <c r="AI40" s="226" t="s">
        <v>246</v>
      </c>
      <c r="AK40" s="223" t="s">
        <v>246</v>
      </c>
      <c r="AL40" s="224" t="s">
        <v>31</v>
      </c>
      <c r="AM40" s="225" t="s">
        <v>32</v>
      </c>
      <c r="AN40" s="226" t="s">
        <v>246</v>
      </c>
    </row>
    <row r="41" spans="1:40" ht="13" x14ac:dyDescent="0.3">
      <c r="B41" s="27">
        <v>23</v>
      </c>
      <c r="C41" s="5">
        <f>I288</f>
        <v>30</v>
      </c>
      <c r="D41" s="6" t="s">
        <v>5</v>
      </c>
      <c r="E41" s="28" t="s">
        <v>5</v>
      </c>
      <c r="F41" s="69"/>
      <c r="G41" s="27">
        <v>6</v>
      </c>
      <c r="H41" s="5">
        <f>I134</f>
        <v>5</v>
      </c>
      <c r="I41" s="6"/>
      <c r="J41" s="28"/>
      <c r="L41" s="27">
        <v>5</v>
      </c>
      <c r="M41" s="5">
        <f>I128</f>
        <v>200</v>
      </c>
      <c r="N41" s="6"/>
      <c r="O41" s="28"/>
      <c r="Q41" s="27"/>
      <c r="R41" s="5"/>
      <c r="S41" s="6">
        <f>L166</f>
        <v>40.6</v>
      </c>
      <c r="T41" s="28">
        <v>8</v>
      </c>
      <c r="V41" s="27" t="s">
        <v>5</v>
      </c>
      <c r="W41" s="5" t="s">
        <v>5</v>
      </c>
      <c r="X41" s="6">
        <f>L167</f>
        <v>8.120000000000001</v>
      </c>
      <c r="Y41" s="28">
        <v>8</v>
      </c>
      <c r="Z41" t="s">
        <v>5</v>
      </c>
      <c r="AA41" s="27" t="s">
        <v>5</v>
      </c>
      <c r="AB41" s="5" t="s">
        <v>5</v>
      </c>
      <c r="AC41" s="6">
        <f>L332</f>
        <v>200</v>
      </c>
      <c r="AD41" s="28">
        <v>31</v>
      </c>
      <c r="AF41" s="27"/>
      <c r="AG41" s="5"/>
      <c r="AH41" s="109">
        <f>L305</f>
        <v>200</v>
      </c>
      <c r="AI41" s="28">
        <v>27</v>
      </c>
      <c r="AK41" s="27">
        <v>27</v>
      </c>
      <c r="AL41" s="5">
        <f>I310</f>
        <v>118</v>
      </c>
      <c r="AM41" s="6"/>
      <c r="AN41" s="28"/>
    </row>
    <row r="42" spans="1:40" ht="13" x14ac:dyDescent="0.3">
      <c r="B42" s="27"/>
      <c r="C42" s="5"/>
      <c r="D42" s="6" t="s">
        <v>5</v>
      </c>
      <c r="E42" s="28" t="s">
        <v>5</v>
      </c>
      <c r="F42" s="69"/>
      <c r="G42" s="27"/>
      <c r="H42" s="5"/>
      <c r="I42" s="6"/>
      <c r="J42" s="28"/>
      <c r="L42" s="27"/>
      <c r="M42" s="5"/>
      <c r="N42" s="6"/>
      <c r="O42" s="28"/>
      <c r="Q42" s="27"/>
      <c r="R42" s="5"/>
      <c r="S42" s="6">
        <f>L176</f>
        <v>12.600000000000001</v>
      </c>
      <c r="T42" s="28">
        <v>9</v>
      </c>
      <c r="V42" s="27"/>
      <c r="W42" s="5"/>
      <c r="X42" s="6">
        <f>L177</f>
        <v>2.52</v>
      </c>
      <c r="Y42" s="28">
        <v>9</v>
      </c>
      <c r="AA42" s="27"/>
      <c r="AB42" s="5"/>
      <c r="AC42" s="6"/>
      <c r="AD42" s="28"/>
      <c r="AF42" s="27"/>
      <c r="AG42" s="5"/>
      <c r="AH42" s="109"/>
      <c r="AI42" s="28"/>
      <c r="AK42" s="27"/>
      <c r="AL42" s="5"/>
      <c r="AM42" s="6"/>
      <c r="AN42" s="28"/>
    </row>
    <row r="43" spans="1:40" ht="13" x14ac:dyDescent="0.3">
      <c r="B43" s="27"/>
      <c r="C43" s="5"/>
      <c r="D43" s="6" t="s">
        <v>5</v>
      </c>
      <c r="E43" s="28" t="s">
        <v>5</v>
      </c>
      <c r="F43" s="69"/>
      <c r="G43" s="27"/>
      <c r="H43" s="5"/>
      <c r="I43" s="6"/>
      <c r="J43" s="28"/>
      <c r="L43" s="27"/>
      <c r="M43" s="5"/>
      <c r="N43" s="6"/>
      <c r="O43" s="28"/>
      <c r="Q43" s="27"/>
      <c r="R43" s="5"/>
      <c r="S43" s="6"/>
      <c r="T43" s="28"/>
      <c r="V43" s="27"/>
      <c r="W43" s="5"/>
      <c r="X43" s="6"/>
      <c r="Y43" s="28"/>
      <c r="AA43" s="27"/>
      <c r="AB43" s="5"/>
      <c r="AC43" s="6"/>
      <c r="AD43" s="28"/>
      <c r="AF43" s="27"/>
      <c r="AG43" s="5"/>
      <c r="AH43" s="109"/>
      <c r="AI43" s="28"/>
      <c r="AK43" s="27"/>
      <c r="AL43" s="5"/>
      <c r="AM43" s="6"/>
      <c r="AN43" s="28"/>
    </row>
    <row r="44" spans="1:40" ht="13" x14ac:dyDescent="0.3">
      <c r="B44" s="27"/>
      <c r="C44" s="5"/>
      <c r="D44" s="6" t="s">
        <v>5</v>
      </c>
      <c r="E44" s="28" t="s">
        <v>5</v>
      </c>
      <c r="F44" s="69"/>
      <c r="G44" s="27"/>
      <c r="H44" s="5"/>
      <c r="I44" s="6"/>
      <c r="J44" s="28"/>
      <c r="L44" s="27"/>
      <c r="M44" s="5"/>
      <c r="N44" s="6"/>
      <c r="O44" s="28"/>
      <c r="Q44" s="27"/>
      <c r="R44" s="5"/>
      <c r="S44" s="6"/>
      <c r="T44" s="28"/>
      <c r="V44" s="27"/>
      <c r="W44" s="5"/>
      <c r="X44" s="6"/>
      <c r="Y44" s="28"/>
      <c r="AA44" s="27"/>
      <c r="AB44" s="5"/>
      <c r="AC44" s="6"/>
      <c r="AD44" s="28"/>
      <c r="AF44" s="27"/>
      <c r="AG44" s="5"/>
      <c r="AH44" s="109"/>
      <c r="AI44" s="28"/>
      <c r="AK44" s="27"/>
      <c r="AL44" s="5"/>
      <c r="AM44" s="6"/>
      <c r="AN44" s="28"/>
    </row>
    <row r="45" spans="1:40" ht="13" x14ac:dyDescent="0.3">
      <c r="B45" s="27"/>
      <c r="C45" s="5"/>
      <c r="D45" s="6"/>
      <c r="E45" s="28"/>
      <c r="F45" s="69"/>
      <c r="G45" s="27"/>
      <c r="H45" s="5"/>
      <c r="I45" s="6"/>
      <c r="J45" s="28"/>
      <c r="L45" s="27"/>
      <c r="M45" s="5"/>
      <c r="N45" s="6"/>
      <c r="O45" s="28"/>
      <c r="Q45" s="27"/>
      <c r="R45" s="5"/>
      <c r="S45" s="6"/>
      <c r="T45" s="28"/>
      <c r="V45" s="27"/>
      <c r="W45" s="5"/>
      <c r="X45" s="6"/>
      <c r="Y45" s="28"/>
      <c r="AA45" s="27"/>
      <c r="AB45" s="5"/>
      <c r="AC45" s="6"/>
      <c r="AD45" s="28"/>
      <c r="AF45" s="27"/>
      <c r="AG45" s="5"/>
      <c r="AH45" s="109"/>
      <c r="AI45" s="28"/>
      <c r="AK45" s="27"/>
      <c r="AL45" s="5"/>
      <c r="AM45" s="6"/>
      <c r="AN45" s="28"/>
    </row>
    <row r="46" spans="1:40" ht="13" x14ac:dyDescent="0.3">
      <c r="B46" s="27"/>
      <c r="C46" s="5"/>
      <c r="D46" s="6"/>
      <c r="E46" s="28"/>
      <c r="F46" s="69"/>
      <c r="G46" s="27"/>
      <c r="H46" s="5"/>
      <c r="I46" s="6"/>
      <c r="J46" s="28"/>
      <c r="L46" s="27"/>
      <c r="M46" s="5"/>
      <c r="N46" s="6"/>
      <c r="O46" s="28"/>
      <c r="Q46" s="27"/>
      <c r="R46" s="5"/>
      <c r="S46" s="6"/>
      <c r="T46" s="28"/>
      <c r="V46" s="27"/>
      <c r="W46" s="5"/>
      <c r="X46" s="6"/>
      <c r="Y46" s="28"/>
      <c r="AA46" s="27"/>
      <c r="AB46" s="5"/>
      <c r="AC46" s="6"/>
      <c r="AD46" s="28"/>
      <c r="AF46" s="27"/>
      <c r="AG46" s="5"/>
      <c r="AH46" s="109"/>
      <c r="AI46" s="28"/>
      <c r="AK46" s="27"/>
      <c r="AL46" s="5"/>
      <c r="AM46" s="6"/>
      <c r="AN46" s="28"/>
    </row>
    <row r="47" spans="1:40" ht="13" x14ac:dyDescent="0.3">
      <c r="B47" s="27"/>
      <c r="C47" s="5"/>
      <c r="D47" s="6"/>
      <c r="E47" s="28"/>
      <c r="F47" s="69"/>
      <c r="G47" s="27"/>
      <c r="H47" s="5"/>
      <c r="I47" s="6"/>
      <c r="J47" s="28"/>
      <c r="L47" s="27"/>
      <c r="M47" s="5"/>
      <c r="N47" s="6"/>
      <c r="O47" s="28"/>
      <c r="Q47" s="27"/>
      <c r="R47" s="5"/>
      <c r="S47" s="6"/>
      <c r="T47" s="28"/>
      <c r="V47" s="27"/>
      <c r="W47" s="5"/>
      <c r="X47" s="6"/>
      <c r="Y47" s="28"/>
      <c r="AA47" s="27"/>
      <c r="AB47" s="5"/>
      <c r="AC47" s="6"/>
      <c r="AD47" s="28"/>
      <c r="AF47" s="27"/>
      <c r="AG47" s="5"/>
      <c r="AH47" s="109"/>
      <c r="AI47" s="28"/>
      <c r="AK47" s="27"/>
      <c r="AL47" s="5"/>
      <c r="AM47" s="6"/>
      <c r="AN47" s="28"/>
    </row>
    <row r="48" spans="1:40" ht="13" x14ac:dyDescent="0.3">
      <c r="B48" s="27"/>
      <c r="C48" s="5"/>
      <c r="D48" s="6"/>
      <c r="E48" s="28"/>
      <c r="F48" s="69"/>
      <c r="G48" s="27"/>
      <c r="H48" s="5"/>
      <c r="I48" s="6"/>
      <c r="J48" s="28"/>
      <c r="L48" s="27"/>
      <c r="M48" s="5"/>
      <c r="N48" s="6"/>
      <c r="O48" s="28"/>
      <c r="Q48" s="27"/>
      <c r="R48" s="5"/>
      <c r="S48" s="6"/>
      <c r="T48" s="28"/>
      <c r="V48" s="27"/>
      <c r="W48" s="5"/>
      <c r="X48" s="6"/>
      <c r="Y48" s="28"/>
      <c r="AA48" s="27"/>
      <c r="AB48" s="5"/>
      <c r="AC48" s="6"/>
      <c r="AD48" s="28"/>
      <c r="AF48" s="27"/>
      <c r="AG48" s="5"/>
      <c r="AH48" s="109"/>
      <c r="AI48" s="28"/>
      <c r="AK48" s="27"/>
      <c r="AL48" s="5"/>
      <c r="AM48" s="6"/>
      <c r="AN48" s="28"/>
    </row>
    <row r="49" spans="1:40" ht="13" x14ac:dyDescent="0.3">
      <c r="B49" s="27"/>
      <c r="C49" s="5"/>
      <c r="D49" s="6"/>
      <c r="E49" s="28"/>
      <c r="F49" s="69"/>
      <c r="G49" s="27"/>
      <c r="H49" s="5"/>
      <c r="I49" s="6"/>
      <c r="J49" s="28"/>
      <c r="L49" s="27"/>
      <c r="M49" s="5"/>
      <c r="N49" s="6"/>
      <c r="O49" s="28"/>
      <c r="Q49" s="27"/>
      <c r="R49" s="5"/>
      <c r="S49" s="6"/>
      <c r="T49" s="28"/>
      <c r="V49" s="27"/>
      <c r="W49" s="5"/>
      <c r="X49" s="6"/>
      <c r="Y49" s="28"/>
      <c r="AA49" s="27"/>
      <c r="AB49" s="5"/>
      <c r="AC49" s="6"/>
      <c r="AD49" s="28"/>
      <c r="AF49" s="27"/>
      <c r="AG49" s="5"/>
      <c r="AH49" s="109"/>
      <c r="AI49" s="28"/>
      <c r="AK49" s="27"/>
      <c r="AL49" s="5"/>
      <c r="AM49" s="6"/>
      <c r="AN49" s="28"/>
    </row>
    <row r="50" spans="1:40" ht="13" x14ac:dyDescent="0.3">
      <c r="B50" s="27"/>
      <c r="C50" s="5"/>
      <c r="D50" s="6"/>
      <c r="E50" s="28"/>
      <c r="F50" s="69"/>
      <c r="G50" s="27"/>
      <c r="H50" s="5"/>
      <c r="I50" s="6"/>
      <c r="J50" s="28"/>
      <c r="L50" s="27"/>
      <c r="M50" s="5"/>
      <c r="N50" s="6"/>
      <c r="O50" s="28"/>
      <c r="Q50" s="27"/>
      <c r="R50" s="5"/>
      <c r="S50" s="6"/>
      <c r="T50" s="28"/>
      <c r="V50" s="27"/>
      <c r="W50" s="5"/>
      <c r="X50" s="6"/>
      <c r="Y50" s="28"/>
      <c r="AA50" s="27"/>
      <c r="AB50" s="5"/>
      <c r="AC50" s="6"/>
      <c r="AD50" s="28"/>
      <c r="AF50" s="27"/>
      <c r="AG50" s="5"/>
      <c r="AH50" s="109"/>
      <c r="AI50" s="28"/>
      <c r="AK50" s="27"/>
      <c r="AL50" s="5"/>
      <c r="AM50" s="6"/>
      <c r="AN50" s="28"/>
    </row>
    <row r="51" spans="1:40" ht="13" x14ac:dyDescent="0.3">
      <c r="B51" s="27"/>
      <c r="C51" s="5"/>
      <c r="D51" s="6"/>
      <c r="E51" s="28"/>
      <c r="F51" s="69"/>
      <c r="G51" s="27"/>
      <c r="H51" s="5"/>
      <c r="I51" s="6"/>
      <c r="J51" s="28"/>
      <c r="L51" s="27"/>
      <c r="M51" s="5"/>
      <c r="N51" s="6"/>
      <c r="O51" s="28"/>
      <c r="Q51" s="27"/>
      <c r="R51" s="5"/>
      <c r="S51" s="6"/>
      <c r="T51" s="28"/>
      <c r="V51" s="27"/>
      <c r="W51" s="5"/>
      <c r="X51" s="6"/>
      <c r="Y51" s="28"/>
      <c r="AA51" s="27"/>
      <c r="AB51" s="5"/>
      <c r="AC51" s="6"/>
      <c r="AD51" s="28"/>
      <c r="AF51" s="27"/>
      <c r="AG51" s="5"/>
      <c r="AH51" s="109"/>
      <c r="AI51" s="28"/>
      <c r="AK51" s="27"/>
      <c r="AL51" s="5"/>
      <c r="AM51" s="6"/>
      <c r="AN51" s="28"/>
    </row>
    <row r="52" spans="1:40" s="2" customFormat="1" ht="13.5" thickBot="1" x14ac:dyDescent="0.35">
      <c r="A52" s="112" t="s">
        <v>249</v>
      </c>
      <c r="B52" s="8"/>
      <c r="C52" s="9">
        <f>SUM(C41:C51)</f>
        <v>30</v>
      </c>
      <c r="D52" s="10">
        <f>SUM(D41:D51)</f>
        <v>0</v>
      </c>
      <c r="E52" s="11"/>
      <c r="F52" s="67"/>
      <c r="G52" s="8"/>
      <c r="H52" s="9">
        <f>SUM(H41:H51)</f>
        <v>5</v>
      </c>
      <c r="I52" s="10">
        <f>SUM(I41:I51)</f>
        <v>0</v>
      </c>
      <c r="J52" s="11"/>
      <c r="L52" s="8"/>
      <c r="M52" s="9">
        <f>SUM(M41:M51)</f>
        <v>200</v>
      </c>
      <c r="N52" s="10">
        <f>SUM(N41:N51)</f>
        <v>0</v>
      </c>
      <c r="O52" s="11"/>
      <c r="Q52" s="8"/>
      <c r="R52" s="9">
        <f>SUM(R41:R51)</f>
        <v>0</v>
      </c>
      <c r="S52" s="10">
        <f>SUM(S41:S51)</f>
        <v>53.2</v>
      </c>
      <c r="T52" s="11"/>
      <c r="V52" s="8"/>
      <c r="W52" s="9">
        <f>SUM(W41:W51)</f>
        <v>0</v>
      </c>
      <c r="X52" s="10">
        <f>SUM(X41:X51)</f>
        <v>10.64</v>
      </c>
      <c r="Y52" s="11"/>
      <c r="AA52" s="8"/>
      <c r="AB52" s="9">
        <f>SUM(AB41:AB51)</f>
        <v>0</v>
      </c>
      <c r="AC52" s="10">
        <f>SUM(AC41:AC51)</f>
        <v>200</v>
      </c>
      <c r="AD52" s="11"/>
      <c r="AF52" s="8"/>
      <c r="AG52" s="9">
        <f>SUM(AG41:AG51)</f>
        <v>0</v>
      </c>
      <c r="AH52" s="110">
        <f>SUM(AH41:AH51)</f>
        <v>200</v>
      </c>
      <c r="AI52" s="11"/>
      <c r="AK52" s="8"/>
      <c r="AL52" s="9">
        <f>SUM(AL41:AL51)</f>
        <v>118</v>
      </c>
      <c r="AM52" s="9">
        <f>SUM(AM41:AM51)</f>
        <v>0</v>
      </c>
      <c r="AN52" s="11"/>
    </row>
    <row r="53" spans="1:40" ht="13.5" thickBot="1" x14ac:dyDescent="0.35">
      <c r="A53" s="112" t="s">
        <v>245</v>
      </c>
      <c r="B53" s="69"/>
      <c r="C53" s="149">
        <f>C52-D52</f>
        <v>30</v>
      </c>
      <c r="D53" s="150"/>
      <c r="E53" s="69"/>
      <c r="F53" s="69"/>
      <c r="H53" s="149">
        <f>H52-I52</f>
        <v>5</v>
      </c>
      <c r="I53" s="150"/>
      <c r="M53" s="149">
        <f>M52-N52</f>
        <v>200</v>
      </c>
      <c r="N53" s="150"/>
      <c r="R53" s="149">
        <f>R52-S52</f>
        <v>-53.2</v>
      </c>
      <c r="S53" s="150"/>
      <c r="W53" s="149">
        <f>W52-X52</f>
        <v>-10.64</v>
      </c>
      <c r="X53" s="150"/>
      <c r="AB53" s="149">
        <f>AB52-AC52</f>
        <v>-200</v>
      </c>
      <c r="AC53" s="150"/>
      <c r="AF53" s="78"/>
      <c r="AG53" s="149">
        <f>AG52-AH52</f>
        <v>-200</v>
      </c>
      <c r="AH53" s="150"/>
      <c r="AI53" s="78"/>
      <c r="AK53" s="78"/>
      <c r="AL53" s="149">
        <f>AL52-AM52</f>
        <v>118</v>
      </c>
      <c r="AM53" s="150"/>
      <c r="AN53" s="78"/>
    </row>
    <row r="54" spans="1:40" s="69" customFormat="1" ht="13.5" thickBot="1" x14ac:dyDescent="0.35">
      <c r="G54" s="78"/>
      <c r="H54" s="78"/>
      <c r="I54" s="78"/>
      <c r="J54" s="78"/>
      <c r="K54" s="78"/>
      <c r="AF54" s="12"/>
      <c r="AG54" s="86"/>
      <c r="AH54" s="86"/>
      <c r="AI54" s="12"/>
      <c r="AL54" s="4"/>
      <c r="AM54" s="43"/>
    </row>
    <row r="55" spans="1:40" ht="13" x14ac:dyDescent="0.3">
      <c r="A55" s="112" t="s">
        <v>53</v>
      </c>
      <c r="B55" s="160" t="s">
        <v>237</v>
      </c>
      <c r="C55" s="161"/>
      <c r="D55" s="161"/>
      <c r="E55" s="162"/>
      <c r="G55" s="160" t="s">
        <v>235</v>
      </c>
      <c r="H55" s="161"/>
      <c r="I55" s="161"/>
      <c r="J55" s="162"/>
      <c r="K55" s="78"/>
      <c r="L55" s="199" t="s">
        <v>111</v>
      </c>
      <c r="M55" s="200"/>
      <c r="N55" s="200"/>
      <c r="O55" s="201"/>
      <c r="Q55" s="198" t="s">
        <v>102</v>
      </c>
      <c r="R55" s="147"/>
      <c r="S55" s="147"/>
      <c r="T55" s="148"/>
      <c r="V55" s="160" t="s">
        <v>117</v>
      </c>
      <c r="W55" s="161"/>
      <c r="X55" s="161"/>
      <c r="Y55" s="162"/>
      <c r="AA55" s="196" t="s">
        <v>43</v>
      </c>
      <c r="AB55" s="161"/>
      <c r="AC55" s="161"/>
      <c r="AD55" s="162"/>
      <c r="AF55" s="146" t="s">
        <v>150</v>
      </c>
      <c r="AG55" s="147"/>
      <c r="AH55" s="147"/>
      <c r="AI55" s="148"/>
      <c r="AL55" s="4"/>
      <c r="AM55" s="43"/>
    </row>
    <row r="56" spans="1:40" s="113" customFormat="1" x14ac:dyDescent="0.25">
      <c r="B56" s="223" t="s">
        <v>246</v>
      </c>
      <c r="C56" s="224" t="s">
        <v>31</v>
      </c>
      <c r="D56" s="225" t="s">
        <v>32</v>
      </c>
      <c r="E56" s="226" t="s">
        <v>246</v>
      </c>
      <c r="G56" s="223" t="s">
        <v>246</v>
      </c>
      <c r="H56" s="224" t="s">
        <v>31</v>
      </c>
      <c r="I56" s="225" t="s">
        <v>32</v>
      </c>
      <c r="J56" s="226" t="s">
        <v>246</v>
      </c>
      <c r="L56" s="223" t="s">
        <v>246</v>
      </c>
      <c r="M56" s="224" t="s">
        <v>31</v>
      </c>
      <c r="N56" s="225" t="s">
        <v>32</v>
      </c>
      <c r="O56" s="226" t="s">
        <v>246</v>
      </c>
      <c r="Q56" s="223" t="s">
        <v>246</v>
      </c>
      <c r="R56" s="224" t="s">
        <v>31</v>
      </c>
      <c r="S56" s="225" t="s">
        <v>32</v>
      </c>
      <c r="T56" s="226" t="s">
        <v>246</v>
      </c>
      <c r="V56" s="223" t="s">
        <v>246</v>
      </c>
      <c r="W56" s="224" t="s">
        <v>31</v>
      </c>
      <c r="X56" s="225" t="s">
        <v>32</v>
      </c>
      <c r="Y56" s="226" t="s">
        <v>246</v>
      </c>
      <c r="AA56" s="223" t="s">
        <v>246</v>
      </c>
      <c r="AB56" s="224" t="s">
        <v>31</v>
      </c>
      <c r="AC56" s="225" t="s">
        <v>32</v>
      </c>
      <c r="AD56" s="226" t="s">
        <v>246</v>
      </c>
      <c r="AF56" s="223" t="s">
        <v>246</v>
      </c>
      <c r="AG56" s="224" t="s">
        <v>31</v>
      </c>
      <c r="AH56" s="225" t="s">
        <v>32</v>
      </c>
      <c r="AI56" s="226" t="s">
        <v>246</v>
      </c>
      <c r="AK56" s="223" t="s">
        <v>246</v>
      </c>
      <c r="AL56" s="224" t="s">
        <v>31</v>
      </c>
      <c r="AM56" s="225" t="s">
        <v>32</v>
      </c>
      <c r="AN56" s="226" t="s">
        <v>246</v>
      </c>
    </row>
    <row r="57" spans="1:40" thickBot="1" x14ac:dyDescent="0.3">
      <c r="B57" s="27" t="s">
        <v>5</v>
      </c>
      <c r="C57" s="5" t="s">
        <v>5</v>
      </c>
      <c r="D57" s="6">
        <f>L185</f>
        <v>68</v>
      </c>
      <c r="E57" s="28">
        <v>10</v>
      </c>
      <c r="G57" s="27" t="s">
        <v>5</v>
      </c>
      <c r="H57" s="5" t="s">
        <v>5</v>
      </c>
      <c r="I57" s="6">
        <f>L240</f>
        <v>135</v>
      </c>
      <c r="J57" s="28">
        <v>16</v>
      </c>
      <c r="K57" s="78"/>
      <c r="L57" s="27">
        <v>10</v>
      </c>
      <c r="M57" s="5">
        <v>68</v>
      </c>
      <c r="N57" s="6"/>
      <c r="O57" s="28"/>
      <c r="Q57" s="27"/>
      <c r="R57" s="5"/>
      <c r="S57" s="6">
        <f>L184</f>
        <v>75</v>
      </c>
      <c r="T57" s="28">
        <v>10</v>
      </c>
      <c r="V57" s="27"/>
      <c r="W57" s="5"/>
      <c r="X57" s="6">
        <f>L247</f>
        <v>2</v>
      </c>
      <c r="Y57" s="28">
        <v>17</v>
      </c>
      <c r="AA57" s="27">
        <v>12</v>
      </c>
      <c r="AB57" s="5">
        <f>I210</f>
        <v>2100</v>
      </c>
      <c r="AC57" s="6"/>
      <c r="AD57" s="28"/>
      <c r="AF57" s="27">
        <v>26</v>
      </c>
      <c r="AG57" s="5">
        <f>I297</f>
        <v>10</v>
      </c>
      <c r="AH57" s="6"/>
      <c r="AI57" s="28"/>
      <c r="AL57" s="4"/>
      <c r="AM57" s="43"/>
    </row>
    <row r="58" spans="1:40" ht="13" x14ac:dyDescent="0.3">
      <c r="B58" s="27"/>
      <c r="C58" s="5"/>
      <c r="D58" s="6"/>
      <c r="E58" s="28"/>
      <c r="G58" s="27"/>
      <c r="H58" s="5"/>
      <c r="I58" s="6"/>
      <c r="J58" s="28"/>
      <c r="K58" s="78"/>
      <c r="L58" s="27">
        <v>17</v>
      </c>
      <c r="M58" s="5">
        <f>I249</f>
        <v>30</v>
      </c>
      <c r="N58" s="6"/>
      <c r="O58" s="28"/>
      <c r="Q58" s="27"/>
      <c r="R58" s="5"/>
      <c r="S58" s="6">
        <f>L246</f>
        <v>48</v>
      </c>
      <c r="T58" s="28">
        <v>17</v>
      </c>
      <c r="V58" s="27"/>
      <c r="W58" s="5"/>
      <c r="X58" s="6">
        <f>L313</f>
        <v>3</v>
      </c>
      <c r="Y58" s="28">
        <v>28</v>
      </c>
      <c r="AA58" s="27"/>
      <c r="AB58" s="5"/>
      <c r="AC58" s="6"/>
      <c r="AD58" s="28"/>
      <c r="AF58" s="27">
        <v>26</v>
      </c>
      <c r="AG58" s="5">
        <f>I298</f>
        <v>5</v>
      </c>
      <c r="AH58" s="6"/>
      <c r="AI58" s="28"/>
      <c r="AL58" s="4"/>
      <c r="AM58" s="43"/>
    </row>
    <row r="59" spans="1:40" ht="13" x14ac:dyDescent="0.3">
      <c r="B59" s="27"/>
      <c r="C59" s="5"/>
      <c r="D59" s="6">
        <f>L248</f>
        <v>30</v>
      </c>
      <c r="E59" s="28">
        <v>17</v>
      </c>
      <c r="G59" s="27"/>
      <c r="H59" s="5"/>
      <c r="I59" s="6"/>
      <c r="J59" s="28"/>
      <c r="K59" s="78"/>
      <c r="L59" s="27">
        <v>28</v>
      </c>
      <c r="M59" s="5">
        <f>I315</f>
        <v>45</v>
      </c>
      <c r="N59" s="6"/>
      <c r="O59" s="28"/>
      <c r="Q59" s="27"/>
      <c r="R59" s="5"/>
      <c r="S59" s="6">
        <f>L312</f>
        <v>60</v>
      </c>
      <c r="T59" s="28">
        <v>28</v>
      </c>
      <c r="V59" s="27"/>
      <c r="W59" s="5"/>
      <c r="X59" s="6"/>
      <c r="Y59" s="28"/>
      <c r="AA59" s="27"/>
      <c r="AB59" s="5"/>
      <c r="AC59" s="6"/>
      <c r="AD59" s="28"/>
      <c r="AF59" s="27"/>
      <c r="AG59" s="5"/>
      <c r="AH59" s="6"/>
      <c r="AI59" s="28"/>
      <c r="AL59" s="4"/>
      <c r="AM59" s="43"/>
    </row>
    <row r="60" spans="1:40" ht="13" x14ac:dyDescent="0.3">
      <c r="B60" s="27"/>
      <c r="C60" s="5"/>
      <c r="D60" s="6">
        <f>L314</f>
        <v>45</v>
      </c>
      <c r="E60" s="28">
        <v>28</v>
      </c>
      <c r="G60" s="27"/>
      <c r="H60" s="5"/>
      <c r="I60" s="6"/>
      <c r="J60" s="28"/>
      <c r="K60" s="78"/>
      <c r="L60" s="27">
        <v>31</v>
      </c>
      <c r="M60" s="5">
        <f>I335</f>
        <v>1700</v>
      </c>
      <c r="N60" s="6"/>
      <c r="O60" s="28"/>
      <c r="Q60" s="27"/>
      <c r="R60" s="5"/>
      <c r="S60" s="6">
        <f>L333</f>
        <v>1500</v>
      </c>
      <c r="T60" s="28">
        <v>31</v>
      </c>
      <c r="V60" s="27"/>
      <c r="W60" s="5"/>
      <c r="X60" s="6"/>
      <c r="Y60" s="28"/>
      <c r="AA60" s="27"/>
      <c r="AB60" s="5"/>
      <c r="AC60" s="6"/>
      <c r="AD60" s="28"/>
      <c r="AF60" s="27"/>
      <c r="AG60" s="5"/>
      <c r="AH60" s="6"/>
      <c r="AI60" s="28"/>
      <c r="AL60" s="4"/>
      <c r="AM60" s="43"/>
    </row>
    <row r="61" spans="1:40" ht="13" x14ac:dyDescent="0.3">
      <c r="B61" s="27"/>
      <c r="C61" s="5"/>
      <c r="D61" s="6">
        <f>L334</f>
        <v>1700</v>
      </c>
      <c r="E61" s="28">
        <v>31</v>
      </c>
      <c r="G61" s="27"/>
      <c r="H61" s="5"/>
      <c r="I61" s="6"/>
      <c r="J61" s="28"/>
      <c r="K61" s="78"/>
      <c r="L61" s="27"/>
      <c r="M61" s="5"/>
      <c r="N61" s="6"/>
      <c r="O61" s="28"/>
      <c r="Q61" s="27"/>
      <c r="R61" s="5"/>
      <c r="S61" s="6"/>
      <c r="T61" s="28"/>
      <c r="V61" s="27"/>
      <c r="W61" s="5"/>
      <c r="X61" s="6"/>
      <c r="Y61" s="28"/>
      <c r="AA61" s="27"/>
      <c r="AB61" s="5"/>
      <c r="AC61" s="6"/>
      <c r="AD61" s="28"/>
      <c r="AF61" s="27"/>
      <c r="AG61" s="5"/>
      <c r="AH61" s="6"/>
      <c r="AI61" s="28"/>
      <c r="AL61" s="4"/>
      <c r="AM61" s="43"/>
    </row>
    <row r="62" spans="1:40" ht="13" x14ac:dyDescent="0.3">
      <c r="B62" s="27"/>
      <c r="C62" s="5"/>
      <c r="D62" s="6"/>
      <c r="E62" s="28"/>
      <c r="G62" s="27"/>
      <c r="H62" s="5"/>
      <c r="I62" s="6"/>
      <c r="J62" s="28"/>
      <c r="K62" s="78"/>
      <c r="L62" s="27"/>
      <c r="M62" s="5"/>
      <c r="N62" s="6"/>
      <c r="O62" s="28"/>
      <c r="Q62" s="27"/>
      <c r="R62" s="5"/>
      <c r="S62" s="6"/>
      <c r="T62" s="28"/>
      <c r="V62" s="27"/>
      <c r="W62" s="5"/>
      <c r="X62" s="6"/>
      <c r="Y62" s="28"/>
      <c r="AA62" s="27"/>
      <c r="AB62" s="5"/>
      <c r="AC62" s="6"/>
      <c r="AD62" s="28"/>
      <c r="AF62" s="27"/>
      <c r="AG62" s="5"/>
      <c r="AH62" s="6"/>
      <c r="AI62" s="28"/>
      <c r="AL62" s="4"/>
      <c r="AM62" s="43"/>
    </row>
    <row r="63" spans="1:40" ht="13" x14ac:dyDescent="0.3">
      <c r="B63" s="27"/>
      <c r="C63" s="5"/>
      <c r="D63" s="6"/>
      <c r="E63" s="28"/>
      <c r="G63" s="27"/>
      <c r="H63" s="5"/>
      <c r="I63" s="6"/>
      <c r="J63" s="28"/>
      <c r="K63" s="78"/>
      <c r="L63" s="27"/>
      <c r="M63" s="5"/>
      <c r="N63" s="6"/>
      <c r="O63" s="28"/>
      <c r="Q63" s="27"/>
      <c r="R63" s="5"/>
      <c r="S63" s="6"/>
      <c r="T63" s="28"/>
      <c r="V63" s="27"/>
      <c r="W63" s="5"/>
      <c r="X63" s="6"/>
      <c r="Y63" s="28"/>
      <c r="AA63" s="27"/>
      <c r="AB63" s="5"/>
      <c r="AC63" s="6"/>
      <c r="AD63" s="28"/>
      <c r="AF63" s="27"/>
      <c r="AG63" s="5"/>
      <c r="AH63" s="6"/>
      <c r="AI63" s="28"/>
      <c r="AL63" s="4"/>
      <c r="AM63" s="43"/>
    </row>
    <row r="64" spans="1:40" ht="13" x14ac:dyDescent="0.3">
      <c r="B64" s="27"/>
      <c r="C64" s="5"/>
      <c r="D64" s="6"/>
      <c r="E64" s="28"/>
      <c r="G64" s="27"/>
      <c r="H64" s="5"/>
      <c r="I64" s="6"/>
      <c r="J64" s="28"/>
      <c r="K64" s="78"/>
      <c r="L64" s="27"/>
      <c r="M64" s="5"/>
      <c r="N64" s="6"/>
      <c r="O64" s="28"/>
      <c r="Q64" s="27"/>
      <c r="R64" s="5"/>
      <c r="S64" s="6"/>
      <c r="T64" s="28"/>
      <c r="V64" s="27"/>
      <c r="W64" s="5"/>
      <c r="X64" s="6"/>
      <c r="Y64" s="28"/>
      <c r="AA64" s="27"/>
      <c r="AB64" s="5"/>
      <c r="AC64" s="6"/>
      <c r="AD64" s="28"/>
      <c r="AF64" s="27"/>
      <c r="AG64" s="5"/>
      <c r="AH64" s="6"/>
      <c r="AI64" s="28"/>
      <c r="AL64" s="4"/>
      <c r="AM64" s="43"/>
    </row>
    <row r="65" spans="1:39" ht="13" x14ac:dyDescent="0.3">
      <c r="B65" s="27"/>
      <c r="C65" s="5"/>
      <c r="D65" s="6"/>
      <c r="E65" s="28"/>
      <c r="G65" s="27"/>
      <c r="H65" s="5"/>
      <c r="I65" s="6"/>
      <c r="J65" s="28"/>
      <c r="K65" s="78"/>
      <c r="L65" s="27"/>
      <c r="M65" s="5"/>
      <c r="N65" s="6"/>
      <c r="O65" s="28"/>
      <c r="Q65" s="27"/>
      <c r="R65" s="5"/>
      <c r="S65" s="6"/>
      <c r="T65" s="28"/>
      <c r="V65" s="27"/>
      <c r="W65" s="5"/>
      <c r="X65" s="6"/>
      <c r="Y65" s="28"/>
      <c r="AA65" s="27"/>
      <c r="AB65" s="5"/>
      <c r="AC65" s="6"/>
      <c r="AD65" s="28"/>
      <c r="AF65" s="27"/>
      <c r="AG65" s="5"/>
      <c r="AH65" s="6"/>
      <c r="AI65" s="28"/>
      <c r="AL65" s="4"/>
      <c r="AM65" s="43"/>
    </row>
    <row r="66" spans="1:39" ht="13" x14ac:dyDescent="0.3">
      <c r="B66" s="27"/>
      <c r="C66" s="5"/>
      <c r="D66" s="6"/>
      <c r="E66" s="28"/>
      <c r="G66" s="27"/>
      <c r="H66" s="5"/>
      <c r="I66" s="6"/>
      <c r="J66" s="28"/>
      <c r="K66" s="78"/>
      <c r="L66" s="27"/>
      <c r="M66" s="5"/>
      <c r="N66" s="6"/>
      <c r="O66" s="28"/>
      <c r="Q66" s="27"/>
      <c r="R66" s="5"/>
      <c r="S66" s="6"/>
      <c r="T66" s="28"/>
      <c r="V66" s="27"/>
      <c r="W66" s="5"/>
      <c r="X66" s="6"/>
      <c r="Y66" s="28"/>
      <c r="AA66" s="27"/>
      <c r="AB66" s="5"/>
      <c r="AC66" s="6"/>
      <c r="AD66" s="28"/>
      <c r="AF66" s="27"/>
      <c r="AG66" s="5"/>
      <c r="AH66" s="6"/>
      <c r="AI66" s="28"/>
      <c r="AL66" s="4"/>
      <c r="AM66" s="43"/>
    </row>
    <row r="67" spans="1:39" ht="13" x14ac:dyDescent="0.3">
      <c r="B67" s="27"/>
      <c r="C67" s="5"/>
      <c r="D67" s="6"/>
      <c r="E67" s="28"/>
      <c r="G67" s="27"/>
      <c r="H67" s="5"/>
      <c r="I67" s="6"/>
      <c r="J67" s="28"/>
      <c r="K67" s="78"/>
      <c r="L67" s="27"/>
      <c r="M67" s="5"/>
      <c r="N67" s="6"/>
      <c r="O67" s="28"/>
      <c r="Q67" s="27"/>
      <c r="R67" s="5"/>
      <c r="S67" s="6"/>
      <c r="T67" s="28"/>
      <c r="V67" s="27"/>
      <c r="W67" s="5"/>
      <c r="X67" s="6"/>
      <c r="Y67" s="28"/>
      <c r="AA67" s="27"/>
      <c r="AB67" s="5"/>
      <c r="AC67" s="6"/>
      <c r="AD67" s="28"/>
      <c r="AF67" s="27"/>
      <c r="AG67" s="5"/>
      <c r="AH67" s="6"/>
      <c r="AI67" s="28"/>
      <c r="AL67" s="4"/>
      <c r="AM67" s="43"/>
    </row>
    <row r="68" spans="1:39" s="2" customFormat="1" ht="13.5" thickBot="1" x14ac:dyDescent="0.35">
      <c r="A68" s="112" t="s">
        <v>249</v>
      </c>
      <c r="B68" s="8"/>
      <c r="C68" s="9">
        <f>SUM(C57:C67)</f>
        <v>0</v>
      </c>
      <c r="D68" s="10">
        <f>SUM(D57:D67)</f>
        <v>1843</v>
      </c>
      <c r="E68" s="11"/>
      <c r="G68" s="8"/>
      <c r="H68" s="9">
        <f>SUM(H57:H67)</f>
        <v>0</v>
      </c>
      <c r="I68" s="10">
        <f>SUM(I57:I67)</f>
        <v>135</v>
      </c>
      <c r="J68" s="11"/>
      <c r="K68" s="77"/>
      <c r="L68" s="8"/>
      <c r="M68" s="9">
        <f>SUM(M57:M67)</f>
        <v>1843</v>
      </c>
      <c r="N68" s="10">
        <f>SUM(N57:N67)</f>
        <v>0</v>
      </c>
      <c r="O68" s="11"/>
      <c r="Q68" s="8"/>
      <c r="R68" s="9">
        <f>SUM(R57:R67)</f>
        <v>0</v>
      </c>
      <c r="S68" s="10">
        <f>SUM(S57:S67)</f>
        <v>1683</v>
      </c>
      <c r="T68" s="11"/>
      <c r="V68" s="8"/>
      <c r="W68" s="9">
        <f>SUM(W57:W67)</f>
        <v>0</v>
      </c>
      <c r="X68" s="9">
        <f>SUM(X57:X67)</f>
        <v>5</v>
      </c>
      <c r="Y68" s="11"/>
      <c r="AA68" s="8"/>
      <c r="AB68" s="9">
        <f>SUM(AB57:AB67)</f>
        <v>2100</v>
      </c>
      <c r="AC68" s="10">
        <f>SUM(AC57:AC67)</f>
        <v>0</v>
      </c>
      <c r="AD68" s="11"/>
      <c r="AF68" s="8"/>
      <c r="AG68" s="9">
        <f>SUM(AG57:AG67)</f>
        <v>15</v>
      </c>
      <c r="AH68" s="9">
        <f>SUM(AH57:AH67)</f>
        <v>0</v>
      </c>
      <c r="AI68" s="11"/>
      <c r="AL68" s="20"/>
      <c r="AM68" s="79"/>
    </row>
    <row r="69" spans="1:39" ht="13.5" thickBot="1" x14ac:dyDescent="0.35">
      <c r="A69" s="112" t="s">
        <v>245</v>
      </c>
      <c r="C69" s="149">
        <f>C68-D68</f>
        <v>-1843</v>
      </c>
      <c r="D69" s="150"/>
      <c r="G69" s="78"/>
      <c r="H69" s="149">
        <f>H68-I68</f>
        <v>-135</v>
      </c>
      <c r="I69" s="150"/>
      <c r="J69" s="78"/>
      <c r="K69" s="78"/>
      <c r="M69" s="149">
        <f>M68-N68</f>
        <v>1843</v>
      </c>
      <c r="N69" s="150"/>
      <c r="R69" s="149">
        <f>R68-S68</f>
        <v>-1683</v>
      </c>
      <c r="S69" s="150"/>
      <c r="W69" s="149">
        <f>W68-X68</f>
        <v>-5</v>
      </c>
      <c r="X69" s="150"/>
      <c r="AB69" s="149">
        <f>AB68-AC68</f>
        <v>2100</v>
      </c>
      <c r="AC69" s="150"/>
      <c r="AF69" s="69"/>
      <c r="AG69" s="149">
        <f>AG68-AH68</f>
        <v>15</v>
      </c>
      <c r="AH69" s="150"/>
      <c r="AI69" s="69"/>
      <c r="AL69" s="4"/>
      <c r="AM69" s="43"/>
    </row>
    <row r="70" spans="1:39" s="78" customFormat="1" ht="12" customHeight="1" x14ac:dyDescent="0.25">
      <c r="B70" s="3"/>
      <c r="C70" s="46"/>
      <c r="D70" s="46"/>
      <c r="E70" s="3"/>
      <c r="G70" s="3"/>
      <c r="H70" s="7"/>
      <c r="I70" s="7"/>
      <c r="J70" s="3"/>
      <c r="L70" s="3"/>
      <c r="M70" s="7"/>
      <c r="N70" s="7"/>
      <c r="O70" s="3"/>
      <c r="Q70" s="3"/>
      <c r="R70" s="7"/>
      <c r="S70" s="7"/>
      <c r="T70" s="3"/>
      <c r="V70" s="3"/>
      <c r="W70" s="7"/>
      <c r="X70" s="7"/>
      <c r="Y70" s="3"/>
      <c r="AG70" s="4"/>
      <c r="AH70" s="43"/>
    </row>
    <row r="71" spans="1:39" s="78" customFormat="1" ht="10.5" customHeight="1" x14ac:dyDescent="0.25">
      <c r="B71" s="3"/>
      <c r="C71" s="46"/>
      <c r="D71" s="46"/>
      <c r="E71" s="3"/>
      <c r="G71" s="3"/>
      <c r="H71" s="7"/>
      <c r="I71" s="7"/>
      <c r="J71" s="3"/>
      <c r="L71" s="3"/>
      <c r="M71" s="7"/>
      <c r="N71" s="7"/>
      <c r="O71" s="3"/>
      <c r="Q71" s="3"/>
      <c r="R71" s="7"/>
      <c r="S71" s="7"/>
      <c r="T71" s="3"/>
      <c r="V71" s="3"/>
      <c r="W71" s="7"/>
      <c r="X71" s="7"/>
      <c r="Y71" s="3"/>
      <c r="AG71" s="4"/>
      <c r="AH71" s="43"/>
    </row>
    <row r="72" spans="1:39" ht="16" customHeight="1" thickBot="1" x14ac:dyDescent="0.3">
      <c r="B72" s="3"/>
      <c r="C72" s="7"/>
      <c r="D72" s="7"/>
      <c r="E72" s="3"/>
      <c r="G72" s="3"/>
      <c r="H72" s="7"/>
      <c r="I72" s="7"/>
      <c r="J72" s="3"/>
      <c r="L72" s="3"/>
      <c r="M72" s="7"/>
      <c r="N72" s="7"/>
      <c r="O72" s="3"/>
      <c r="Q72" s="3"/>
      <c r="R72" s="7"/>
      <c r="S72" s="7"/>
      <c r="T72" s="3"/>
      <c r="V72" s="3"/>
      <c r="W72" s="7"/>
      <c r="X72" s="7"/>
      <c r="Y72" s="3"/>
    </row>
    <row r="73" spans="1:39" ht="23" customHeight="1" x14ac:dyDescent="0.4">
      <c r="B73" s="3"/>
      <c r="C73" s="202" t="s">
        <v>248</v>
      </c>
      <c r="D73" s="203"/>
      <c r="E73" s="3"/>
      <c r="G73" s="3"/>
      <c r="H73" s="202" t="s">
        <v>250</v>
      </c>
      <c r="I73" s="203"/>
      <c r="J73" s="3"/>
      <c r="L73" s="3"/>
      <c r="M73" s="7"/>
      <c r="N73" s="7"/>
      <c r="O73" s="3"/>
      <c r="Q73" s="3"/>
      <c r="R73" s="7"/>
      <c r="S73" s="7"/>
      <c r="T73" s="3"/>
      <c r="V73" s="3"/>
      <c r="W73" s="7"/>
      <c r="X73" s="7"/>
      <c r="Y73" s="3"/>
    </row>
    <row r="74" spans="1:39" s="2" customFormat="1" ht="25" customHeight="1" thickBot="1" x14ac:dyDescent="0.35">
      <c r="A74" s="112" t="s">
        <v>247</v>
      </c>
      <c r="B74" s="12"/>
      <c r="C74" s="13">
        <f>C20+M20+R20+W20+AB20+C36+H36+M36+W36+AB36+H52+M52+R52+W52+AB52+C68+M68+R68+W68+AB68+H20+AG20+AL20+AG36+C52+AG68+AG52+AL52+AL36</f>
        <v>27613.68</v>
      </c>
      <c r="D74" s="14">
        <f>D20+N20+S20+X20+AC20+D36+I36+N36+X36+AC36+I52+N52+S52+X52+AC52+D68+N68+S68+X68+AC68+I20+AH20+AM20+AH36+D52+S36+AH52+AM52+AM36+I68+AH68</f>
        <v>27613.68</v>
      </c>
      <c r="E74" s="12"/>
      <c r="G74" s="12"/>
      <c r="H74" s="216">
        <f>-W37-(+AB37+AG37+C53+H53+M53+AL37+R53+W53+AB53+C69+M69+R69+W69+AB69+AG69+AG53+AL53+H69)</f>
        <v>595.99999999999955</v>
      </c>
      <c r="I74" s="217"/>
      <c r="J74" s="12"/>
      <c r="L74" s="12"/>
      <c r="M74" s="15"/>
      <c r="N74" s="15"/>
      <c r="O74" s="12"/>
      <c r="Q74" s="12"/>
      <c r="R74" s="15"/>
      <c r="S74" s="15"/>
      <c r="T74" s="12"/>
      <c r="V74" s="12"/>
      <c r="W74" s="15"/>
      <c r="X74" s="15"/>
      <c r="Y74" s="12"/>
      <c r="AG74" s="20"/>
      <c r="AH74" s="79"/>
    </row>
    <row r="75" spans="1:39" x14ac:dyDescent="0.25">
      <c r="B75" s="3"/>
      <c r="C75" s="205">
        <f>C74-D74</f>
        <v>0</v>
      </c>
      <c r="D75" s="205"/>
      <c r="E75" s="3"/>
      <c r="G75" s="3"/>
      <c r="H75" s="7"/>
      <c r="I75" s="7"/>
      <c r="J75" s="3"/>
      <c r="L75" s="3"/>
      <c r="M75" s="7"/>
      <c r="N75" s="7"/>
      <c r="O75" s="3"/>
      <c r="Q75" s="3"/>
      <c r="R75" s="7"/>
      <c r="S75" s="7"/>
      <c r="T75" s="3"/>
      <c r="V75" s="3"/>
      <c r="W75" s="7"/>
      <c r="X75" s="7"/>
      <c r="Y75" s="3"/>
    </row>
    <row r="76" spans="1:39" ht="51" customHeight="1" x14ac:dyDescent="0.25">
      <c r="B76" s="3"/>
      <c r="C76" s="46"/>
      <c r="D76" s="46"/>
      <c r="E76" s="3"/>
      <c r="G76" s="3"/>
      <c r="H76" s="7"/>
      <c r="I76" s="7"/>
      <c r="J76" s="3"/>
      <c r="L76" s="3"/>
      <c r="M76" s="7"/>
      <c r="N76" s="7"/>
      <c r="O76" s="3"/>
      <c r="Q76" s="3"/>
      <c r="R76" s="7"/>
      <c r="S76" s="7"/>
      <c r="T76" s="3"/>
      <c r="V76" s="3"/>
      <c r="W76" s="7"/>
      <c r="X76" s="7"/>
      <c r="Y76" s="3"/>
    </row>
    <row r="77" spans="1:39" ht="20" customHeight="1" x14ac:dyDescent="0.5">
      <c r="A77" s="218" t="s">
        <v>113</v>
      </c>
      <c r="B77" s="218"/>
      <c r="C77" s="218"/>
      <c r="D77" s="218"/>
      <c r="E77" s="218"/>
      <c r="F77" s="218"/>
      <c r="G77" s="218"/>
      <c r="H77" s="218"/>
      <c r="I77" s="218"/>
      <c r="J77" s="218"/>
      <c r="K77" s="218"/>
      <c r="L77" s="218"/>
      <c r="M77" s="218"/>
      <c r="N77" s="218"/>
      <c r="O77" s="218"/>
      <c r="P77" s="218"/>
      <c r="Q77" s="218"/>
      <c r="R77" s="218"/>
    </row>
    <row r="78" spans="1:39" s="29" customFormat="1" ht="18" x14ac:dyDescent="0.4">
      <c r="AG78" s="101"/>
      <c r="AH78" s="105"/>
    </row>
    <row r="79" spans="1:39" ht="13" x14ac:dyDescent="0.3">
      <c r="C79" s="172" t="s">
        <v>57</v>
      </c>
      <c r="D79" s="172"/>
      <c r="E79" s="172"/>
      <c r="F79" s="172"/>
      <c r="G79" s="172"/>
      <c r="H79" s="172"/>
      <c r="I79" s="172"/>
      <c r="J79" s="172"/>
      <c r="K79" s="172"/>
      <c r="L79" s="172"/>
      <c r="M79" s="172"/>
      <c r="N79" s="172"/>
      <c r="O79" s="172"/>
      <c r="P79" s="172"/>
      <c r="Q79" s="172"/>
      <c r="R79" s="172"/>
    </row>
    <row r="80" spans="1:39" ht="13" x14ac:dyDescent="0.3">
      <c r="C80" s="172" t="s">
        <v>63</v>
      </c>
      <c r="D80" s="172"/>
      <c r="E80" s="172"/>
      <c r="F80" s="172"/>
      <c r="G80" s="172"/>
      <c r="H80" s="172"/>
      <c r="I80" s="172"/>
      <c r="J80" s="173" t="s">
        <v>64</v>
      </c>
      <c r="K80" s="173"/>
      <c r="L80" s="173"/>
      <c r="M80" s="173"/>
      <c r="N80" s="173"/>
      <c r="O80" s="173"/>
      <c r="P80" s="173"/>
      <c r="Q80" s="173"/>
      <c r="R80" s="173"/>
    </row>
    <row r="81" spans="3:18" x14ac:dyDescent="0.25">
      <c r="C81" s="37" t="s">
        <v>48</v>
      </c>
      <c r="D81" s="37" t="s">
        <v>60</v>
      </c>
      <c r="E81" s="153" t="s">
        <v>62</v>
      </c>
      <c r="F81" s="178"/>
      <c r="G81" s="154"/>
      <c r="H81" s="35" t="s">
        <v>7</v>
      </c>
      <c r="I81" s="39" t="s">
        <v>8</v>
      </c>
      <c r="J81" s="167" t="s">
        <v>47</v>
      </c>
      <c r="K81" s="167"/>
      <c r="L81" s="167"/>
      <c r="M81" s="34" t="s">
        <v>60</v>
      </c>
      <c r="N81" s="35" t="s">
        <v>49</v>
      </c>
      <c r="O81" s="136" t="s">
        <v>7</v>
      </c>
      <c r="P81" s="136"/>
      <c r="Q81" s="136"/>
      <c r="R81" s="39" t="s">
        <v>8</v>
      </c>
    </row>
    <row r="82" spans="3:18" x14ac:dyDescent="0.25">
      <c r="C82" s="31">
        <v>1</v>
      </c>
      <c r="D82" s="31" t="s">
        <v>61</v>
      </c>
      <c r="E82" s="174">
        <v>3000</v>
      </c>
      <c r="F82" s="175"/>
      <c r="G82" s="176"/>
      <c r="H82" s="31">
        <v>10</v>
      </c>
      <c r="I82" s="23">
        <v>100</v>
      </c>
      <c r="J82" s="177">
        <v>8</v>
      </c>
      <c r="K82" s="177"/>
      <c r="L82" s="177"/>
      <c r="M82" s="24" t="s">
        <v>68</v>
      </c>
      <c r="N82" s="24">
        <v>2000</v>
      </c>
      <c r="O82" s="177">
        <v>4</v>
      </c>
      <c r="P82" s="177"/>
      <c r="Q82" s="177"/>
      <c r="R82" s="36">
        <v>100</v>
      </c>
    </row>
    <row r="83" spans="3:18" x14ac:dyDescent="0.25">
      <c r="C83" s="31"/>
      <c r="D83" s="31"/>
      <c r="E83" s="174"/>
      <c r="F83" s="175"/>
      <c r="G83" s="176"/>
      <c r="H83" s="24"/>
      <c r="I83" s="23"/>
      <c r="J83" s="163"/>
      <c r="K83" s="163"/>
      <c r="L83" s="163"/>
      <c r="M83" s="1"/>
      <c r="N83" s="24"/>
      <c r="O83" s="177"/>
      <c r="P83" s="177"/>
      <c r="Q83" s="177"/>
      <c r="R83" s="23"/>
    </row>
    <row r="84" spans="3:18" x14ac:dyDescent="0.25">
      <c r="C84" s="31"/>
      <c r="D84" s="31"/>
      <c r="E84" s="174"/>
      <c r="F84" s="175"/>
      <c r="G84" s="176"/>
      <c r="H84" s="24"/>
      <c r="I84" s="23"/>
      <c r="J84" s="163"/>
      <c r="K84" s="163"/>
      <c r="L84" s="163"/>
      <c r="M84" s="1"/>
      <c r="N84" s="24"/>
      <c r="O84" s="177" t="s">
        <v>5</v>
      </c>
      <c r="P84" s="177"/>
      <c r="Q84" s="177"/>
      <c r="R84" s="23"/>
    </row>
    <row r="85" spans="3:18" x14ac:dyDescent="0.25">
      <c r="C85" s="31"/>
      <c r="D85" s="31"/>
      <c r="E85" s="174"/>
      <c r="F85" s="175"/>
      <c r="G85" s="176"/>
      <c r="H85" s="24"/>
      <c r="I85" s="23"/>
      <c r="J85" s="163"/>
      <c r="K85" s="163"/>
      <c r="L85" s="163"/>
      <c r="M85" s="1"/>
      <c r="N85" s="24"/>
      <c r="O85" s="177"/>
      <c r="P85" s="177"/>
      <c r="Q85" s="177"/>
      <c r="R85" s="23"/>
    </row>
    <row r="87" spans="3:18" ht="13" x14ac:dyDescent="0.3">
      <c r="C87" s="183" t="s">
        <v>58</v>
      </c>
      <c r="D87" s="184"/>
      <c r="E87" s="184"/>
      <c r="F87" s="184"/>
      <c r="G87" s="184"/>
      <c r="H87" s="184"/>
      <c r="I87" s="184"/>
      <c r="J87" s="184"/>
      <c r="K87" s="184"/>
      <c r="L87" s="184"/>
      <c r="M87" s="184"/>
      <c r="N87" s="184"/>
      <c r="O87" s="184"/>
      <c r="P87" s="184"/>
      <c r="Q87" s="184"/>
      <c r="R87" s="184"/>
    </row>
    <row r="88" spans="3:18" ht="13" x14ac:dyDescent="0.3">
      <c r="C88" s="172" t="s">
        <v>63</v>
      </c>
      <c r="D88" s="172"/>
      <c r="E88" s="172"/>
      <c r="F88" s="172"/>
      <c r="G88" s="172"/>
      <c r="H88" s="172"/>
      <c r="I88" s="172"/>
      <c r="J88" s="173" t="s">
        <v>64</v>
      </c>
      <c r="K88" s="173"/>
      <c r="L88" s="173"/>
      <c r="M88" s="173"/>
      <c r="N88" s="173"/>
      <c r="O88" s="173"/>
      <c r="P88" s="173"/>
      <c r="Q88" s="173"/>
      <c r="R88" s="173"/>
    </row>
    <row r="89" spans="3:18" x14ac:dyDescent="0.25">
      <c r="C89" s="34" t="s">
        <v>47</v>
      </c>
      <c r="D89" s="37" t="s">
        <v>60</v>
      </c>
      <c r="E89" s="136" t="s">
        <v>49</v>
      </c>
      <c r="F89" s="136"/>
      <c r="G89" s="136"/>
      <c r="H89" s="38" t="s">
        <v>7</v>
      </c>
      <c r="I89" s="39" t="s">
        <v>8</v>
      </c>
      <c r="J89" s="208" t="s">
        <v>47</v>
      </c>
      <c r="K89" s="208"/>
      <c r="L89" s="208"/>
      <c r="M89" s="34" t="s">
        <v>60</v>
      </c>
      <c r="N89" s="34" t="s">
        <v>49</v>
      </c>
      <c r="O89" s="208" t="s">
        <v>7</v>
      </c>
      <c r="P89" s="208"/>
      <c r="Q89" s="208"/>
      <c r="R89" s="39" t="s">
        <v>8</v>
      </c>
    </row>
    <row r="90" spans="3:18" x14ac:dyDescent="0.25">
      <c r="C90" s="24">
        <v>2</v>
      </c>
      <c r="D90" s="24" t="s">
        <v>61</v>
      </c>
      <c r="E90" s="177">
        <v>3001</v>
      </c>
      <c r="F90" s="177"/>
      <c r="G90" s="177"/>
      <c r="H90" s="32">
        <v>2</v>
      </c>
      <c r="I90" s="36">
        <f>I113/2</f>
        <v>106</v>
      </c>
      <c r="J90" s="177">
        <v>8</v>
      </c>
      <c r="K90" s="177"/>
      <c r="L90" s="177"/>
      <c r="M90" s="24" t="s">
        <v>68</v>
      </c>
      <c r="N90" s="24">
        <v>2000</v>
      </c>
      <c r="O90" s="177">
        <v>2</v>
      </c>
      <c r="P90" s="177"/>
      <c r="Q90" s="177"/>
      <c r="R90" s="36">
        <f>I90</f>
        <v>106</v>
      </c>
    </row>
    <row r="91" spans="3:18" x14ac:dyDescent="0.25">
      <c r="C91" s="24">
        <v>4</v>
      </c>
      <c r="D91" s="24" t="s">
        <v>61</v>
      </c>
      <c r="E91" s="177">
        <v>3003</v>
      </c>
      <c r="F91" s="177"/>
      <c r="G91" s="177"/>
      <c r="H91" s="32">
        <v>15</v>
      </c>
      <c r="I91" s="36">
        <f>I123/15</f>
        <v>100</v>
      </c>
      <c r="J91" s="177">
        <v>8</v>
      </c>
      <c r="K91" s="177"/>
      <c r="L91" s="177"/>
      <c r="M91" s="24" t="s">
        <v>68</v>
      </c>
      <c r="N91" s="24">
        <v>2000</v>
      </c>
      <c r="O91" s="177">
        <v>2</v>
      </c>
      <c r="P91" s="177"/>
      <c r="Q91" s="177"/>
      <c r="R91" s="36">
        <f>I91</f>
        <v>100</v>
      </c>
    </row>
    <row r="92" spans="3:18" x14ac:dyDescent="0.25">
      <c r="C92" s="24"/>
      <c r="D92" s="24"/>
      <c r="E92" s="177"/>
      <c r="F92" s="177"/>
      <c r="G92" s="177"/>
      <c r="H92" s="33"/>
      <c r="I92" s="36"/>
      <c r="J92" s="177"/>
      <c r="K92" s="177"/>
      <c r="L92" s="177"/>
      <c r="M92" s="24"/>
      <c r="N92" s="24"/>
      <c r="O92" s="177"/>
      <c r="P92" s="177"/>
      <c r="Q92" s="177"/>
      <c r="R92" s="36"/>
    </row>
    <row r="93" spans="3:18" x14ac:dyDescent="0.25">
      <c r="C93" s="24"/>
      <c r="D93" s="24"/>
      <c r="E93" s="177"/>
      <c r="F93" s="177"/>
      <c r="G93" s="177"/>
      <c r="H93" s="33"/>
      <c r="I93" s="36"/>
      <c r="J93" s="177"/>
      <c r="K93" s="177"/>
      <c r="L93" s="177"/>
      <c r="M93" s="24"/>
      <c r="N93" s="24"/>
      <c r="O93" s="177"/>
      <c r="P93" s="177"/>
      <c r="Q93" s="177"/>
      <c r="R93" s="36"/>
    </row>
    <row r="94" spans="3:18" x14ac:dyDescent="0.25">
      <c r="C94" s="16"/>
      <c r="D94" s="16"/>
      <c r="E94" s="16"/>
      <c r="F94" s="16"/>
      <c r="G94" s="16"/>
      <c r="H94" s="16"/>
      <c r="I94" s="16"/>
      <c r="J94" s="16"/>
      <c r="K94" s="16"/>
      <c r="L94" s="16"/>
      <c r="M94" s="16"/>
      <c r="N94" s="16"/>
      <c r="O94" s="16"/>
      <c r="P94" s="16"/>
      <c r="Q94" s="16"/>
      <c r="R94" s="16"/>
    </row>
    <row r="95" spans="3:18" ht="13" x14ac:dyDescent="0.3">
      <c r="C95" s="172" t="s">
        <v>59</v>
      </c>
      <c r="D95" s="172"/>
      <c r="E95" s="172"/>
      <c r="F95" s="172"/>
      <c r="G95" s="172"/>
      <c r="H95" s="172"/>
      <c r="I95" s="172"/>
      <c r="J95" s="172"/>
      <c r="K95" s="172"/>
      <c r="L95" s="172"/>
      <c r="M95" s="172"/>
      <c r="N95" s="172"/>
      <c r="O95" s="172"/>
      <c r="P95" s="172"/>
      <c r="Q95" s="172"/>
      <c r="R95" s="172"/>
    </row>
    <row r="96" spans="3:18" ht="13" x14ac:dyDescent="0.3">
      <c r="C96" s="172" t="s">
        <v>63</v>
      </c>
      <c r="D96" s="172"/>
      <c r="E96" s="172"/>
      <c r="F96" s="172"/>
      <c r="G96" s="172"/>
      <c r="H96" s="172"/>
      <c r="I96" s="172"/>
      <c r="J96" s="173" t="s">
        <v>64</v>
      </c>
      <c r="K96" s="173"/>
      <c r="L96" s="173"/>
      <c r="M96" s="173"/>
      <c r="N96" s="173"/>
      <c r="O96" s="173"/>
      <c r="P96" s="173"/>
      <c r="Q96" s="173"/>
      <c r="R96" s="173"/>
    </row>
    <row r="97" spans="1:34" x14ac:dyDescent="0.25">
      <c r="C97" s="35" t="s">
        <v>47</v>
      </c>
      <c r="D97" s="35" t="s">
        <v>60</v>
      </c>
      <c r="E97" s="136" t="s">
        <v>49</v>
      </c>
      <c r="F97" s="136"/>
      <c r="G97" s="136"/>
      <c r="H97" s="35" t="s">
        <v>7</v>
      </c>
      <c r="I97" s="35" t="s">
        <v>8</v>
      </c>
      <c r="J97" s="136" t="s">
        <v>47</v>
      </c>
      <c r="K97" s="136"/>
      <c r="L97" s="136"/>
      <c r="M97" s="35" t="s">
        <v>60</v>
      </c>
      <c r="N97" s="35" t="s">
        <v>49</v>
      </c>
      <c r="O97" s="136" t="s">
        <v>7</v>
      </c>
      <c r="P97" s="136"/>
      <c r="Q97" s="136"/>
      <c r="R97" s="35" t="s">
        <v>8</v>
      </c>
    </row>
    <row r="98" spans="1:34" x14ac:dyDescent="0.25">
      <c r="C98" s="24">
        <v>3</v>
      </c>
      <c r="D98" s="24" t="s">
        <v>61</v>
      </c>
      <c r="E98" s="177">
        <v>3002</v>
      </c>
      <c r="F98" s="177"/>
      <c r="G98" s="177"/>
      <c r="H98" s="24">
        <v>14</v>
      </c>
      <c r="I98" s="36">
        <f>I118/14</f>
        <v>63</v>
      </c>
      <c r="J98" s="177">
        <v>9</v>
      </c>
      <c r="K98" s="177"/>
      <c r="L98" s="177"/>
      <c r="M98" s="24" t="s">
        <v>68</v>
      </c>
      <c r="N98" s="24">
        <v>2001</v>
      </c>
      <c r="O98" s="177">
        <v>4</v>
      </c>
      <c r="P98" s="177"/>
      <c r="Q98" s="177"/>
      <c r="R98" s="36">
        <f>I98</f>
        <v>63</v>
      </c>
    </row>
    <row r="99" spans="1:34" x14ac:dyDescent="0.25">
      <c r="C99" s="24"/>
      <c r="D99" s="24"/>
      <c r="E99" s="177"/>
      <c r="F99" s="177"/>
      <c r="G99" s="177"/>
      <c r="H99" s="24"/>
      <c r="I99" s="36"/>
      <c r="J99" s="177"/>
      <c r="K99" s="177"/>
      <c r="L99" s="177"/>
      <c r="M99" s="24"/>
      <c r="N99" s="24"/>
      <c r="O99" s="177"/>
      <c r="P99" s="177"/>
      <c r="Q99" s="177"/>
      <c r="R99" s="36"/>
    </row>
    <row r="100" spans="1:34" x14ac:dyDescent="0.25">
      <c r="C100" s="24"/>
      <c r="D100" s="24"/>
      <c r="E100" s="177"/>
      <c r="F100" s="177"/>
      <c r="G100" s="177"/>
      <c r="H100" s="24"/>
      <c r="I100" s="36"/>
      <c r="J100" s="177"/>
      <c r="K100" s="177"/>
      <c r="L100" s="177"/>
      <c r="M100" s="24"/>
      <c r="N100" s="24"/>
      <c r="O100" s="177"/>
      <c r="P100" s="177"/>
      <c r="Q100" s="177"/>
      <c r="R100" s="36"/>
    </row>
    <row r="101" spans="1:34" x14ac:dyDescent="0.25">
      <c r="C101" s="24"/>
      <c r="D101" s="24"/>
      <c r="E101" s="177"/>
      <c r="F101" s="177"/>
      <c r="G101" s="177"/>
      <c r="H101" s="24"/>
      <c r="I101" s="36"/>
      <c r="J101" s="177"/>
      <c r="K101" s="177"/>
      <c r="L101" s="177"/>
      <c r="M101" s="24"/>
      <c r="N101" s="24"/>
      <c r="O101" s="177"/>
      <c r="P101" s="177"/>
      <c r="Q101" s="177"/>
      <c r="R101" s="36"/>
    </row>
    <row r="102" spans="1:34" x14ac:dyDescent="0.25">
      <c r="J102" s="179"/>
      <c r="K102" s="179"/>
      <c r="L102" s="179"/>
      <c r="M102" s="179"/>
      <c r="Q102" s="3"/>
    </row>
    <row r="103" spans="1:34" x14ac:dyDescent="0.25">
      <c r="D103" s="179"/>
      <c r="E103" s="179"/>
      <c r="F103" s="179"/>
      <c r="G103" s="179"/>
      <c r="H103" s="179"/>
      <c r="I103" s="179"/>
      <c r="J103" s="179"/>
      <c r="K103" s="179"/>
      <c r="L103" s="179"/>
      <c r="M103" s="179"/>
      <c r="N103" s="179"/>
      <c r="O103" s="179"/>
      <c r="P103" s="179"/>
      <c r="Q103" s="179"/>
      <c r="R103" s="179"/>
      <c r="S103" t="s">
        <v>5</v>
      </c>
      <c r="W103" t="s">
        <v>5</v>
      </c>
    </row>
    <row r="104" spans="1:34" s="30" customFormat="1" ht="23" x14ac:dyDescent="0.5">
      <c r="A104" s="99" t="s">
        <v>9</v>
      </c>
      <c r="AG104" s="102"/>
      <c r="AH104" s="106"/>
    </row>
    <row r="105" spans="1:34" ht="18" x14ac:dyDescent="0.4">
      <c r="A105" s="230" t="s">
        <v>62</v>
      </c>
    </row>
    <row r="106" spans="1:34" s="2" customFormat="1" ht="13" x14ac:dyDescent="0.3">
      <c r="A106" s="18">
        <v>1</v>
      </c>
      <c r="B106" s="152" t="s">
        <v>56</v>
      </c>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AG106" s="20"/>
      <c r="AH106" s="79"/>
    </row>
    <row r="107" spans="1:34" x14ac:dyDescent="0.25">
      <c r="A107" s="16"/>
      <c r="C107" s="34" t="s">
        <v>50</v>
      </c>
      <c r="D107" s="167" t="s">
        <v>53</v>
      </c>
      <c r="E107" s="167"/>
      <c r="F107" s="167"/>
      <c r="G107" s="167"/>
      <c r="H107" s="167"/>
      <c r="I107" s="136" t="s">
        <v>31</v>
      </c>
      <c r="J107" s="136"/>
      <c r="K107" s="35"/>
      <c r="L107" s="136" t="s">
        <v>32</v>
      </c>
      <c r="M107" s="136"/>
      <c r="N107" s="163"/>
      <c r="O107" s="163"/>
      <c r="P107" s="163"/>
      <c r="Q107" s="163"/>
      <c r="R107" s="163"/>
      <c r="S107" s="163"/>
      <c r="T107" s="163"/>
      <c r="U107" s="163"/>
      <c r="V107" s="163"/>
      <c r="W107" s="163"/>
      <c r="X107" s="163"/>
    </row>
    <row r="108" spans="1:34" x14ac:dyDescent="0.25">
      <c r="A108" s="16"/>
      <c r="C108" s="24">
        <v>10</v>
      </c>
      <c r="D108" s="163" t="s">
        <v>30</v>
      </c>
      <c r="E108" s="163"/>
      <c r="F108" s="163"/>
      <c r="G108" s="163"/>
      <c r="H108" s="163"/>
      <c r="I108" s="117">
        <v>1000</v>
      </c>
      <c r="J108" s="117"/>
      <c r="K108" s="1"/>
      <c r="L108" s="117"/>
      <c r="M108" s="117"/>
      <c r="N108" s="163" t="s">
        <v>77</v>
      </c>
      <c r="O108" s="163"/>
      <c r="P108" s="163"/>
      <c r="Q108" s="163"/>
      <c r="R108" s="163"/>
      <c r="S108" s="163"/>
      <c r="T108" s="163"/>
      <c r="U108" s="163"/>
      <c r="V108" s="163"/>
      <c r="W108" s="163"/>
      <c r="X108" s="163"/>
    </row>
    <row r="109" spans="1:34" x14ac:dyDescent="0.25">
      <c r="A109" s="16"/>
      <c r="C109" s="24">
        <v>10</v>
      </c>
      <c r="D109" s="163" t="s">
        <v>33</v>
      </c>
      <c r="E109" s="163"/>
      <c r="F109" s="163"/>
      <c r="G109" s="163"/>
      <c r="H109" s="163"/>
      <c r="I109" s="117"/>
      <c r="J109" s="117"/>
      <c r="K109" s="1"/>
      <c r="L109" s="117">
        <f>10*100</f>
        <v>1000</v>
      </c>
      <c r="M109" s="117"/>
      <c r="N109" s="163" t="s">
        <v>77</v>
      </c>
      <c r="O109" s="163"/>
      <c r="P109" s="163"/>
      <c r="Q109" s="163"/>
      <c r="R109" s="163"/>
      <c r="S109" s="163"/>
      <c r="T109" s="163"/>
      <c r="U109" s="163"/>
      <c r="V109" s="163"/>
      <c r="W109" s="163"/>
      <c r="X109" s="163"/>
    </row>
    <row r="110" spans="1:34" x14ac:dyDescent="0.25">
      <c r="A110" s="16"/>
    </row>
    <row r="111" spans="1:34" s="2" customFormat="1" ht="13" x14ac:dyDescent="0.3">
      <c r="A111" s="18">
        <v>2</v>
      </c>
      <c r="B111" s="152" t="s">
        <v>65</v>
      </c>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AG111" s="20"/>
      <c r="AH111" s="79"/>
    </row>
    <row r="112" spans="1:34" x14ac:dyDescent="0.25">
      <c r="A112" s="16"/>
      <c r="C112" s="34" t="s">
        <v>50</v>
      </c>
      <c r="D112" s="167" t="s">
        <v>53</v>
      </c>
      <c r="E112" s="167"/>
      <c r="F112" s="167"/>
      <c r="G112" s="167"/>
      <c r="H112" s="167"/>
      <c r="I112" s="136" t="s">
        <v>31</v>
      </c>
      <c r="J112" s="136"/>
      <c r="K112" s="35"/>
      <c r="L112" s="136" t="s">
        <v>32</v>
      </c>
      <c r="M112" s="136"/>
      <c r="N112" s="163"/>
      <c r="O112" s="163"/>
      <c r="P112" s="163"/>
      <c r="Q112" s="163"/>
      <c r="R112" s="163"/>
      <c r="S112" s="163"/>
      <c r="T112" s="163"/>
      <c r="U112" s="163"/>
      <c r="V112" s="163"/>
      <c r="W112" s="163"/>
      <c r="X112" s="163"/>
    </row>
    <row r="113" spans="1:34" x14ac:dyDescent="0.25">
      <c r="A113" s="16"/>
      <c r="B113" t="s">
        <v>5</v>
      </c>
      <c r="C113" s="24">
        <v>10</v>
      </c>
      <c r="D113" s="163" t="s">
        <v>30</v>
      </c>
      <c r="E113" s="163"/>
      <c r="F113" s="163"/>
      <c r="G113" s="163"/>
      <c r="H113" s="163"/>
      <c r="I113" s="117">
        <v>212</v>
      </c>
      <c r="J113" s="117"/>
      <c r="K113" s="1"/>
      <c r="L113" s="117"/>
      <c r="M113" s="117"/>
      <c r="N113" s="163" t="s">
        <v>77</v>
      </c>
      <c r="O113" s="163"/>
      <c r="P113" s="163"/>
      <c r="Q113" s="163"/>
      <c r="R113" s="163"/>
      <c r="S113" s="163"/>
      <c r="T113" s="163"/>
      <c r="U113" s="163"/>
      <c r="V113" s="163"/>
      <c r="W113" s="163"/>
      <c r="X113" s="163"/>
    </row>
    <row r="114" spans="1:34" x14ac:dyDescent="0.25">
      <c r="A114" s="16"/>
      <c r="C114" s="24">
        <v>10</v>
      </c>
      <c r="D114" s="163" t="s">
        <v>33</v>
      </c>
      <c r="E114" s="163"/>
      <c r="F114" s="163"/>
      <c r="G114" s="163"/>
      <c r="H114" s="163"/>
      <c r="I114" s="117"/>
      <c r="J114" s="117"/>
      <c r="K114" s="1"/>
      <c r="L114" s="117">
        <f>2*106</f>
        <v>212</v>
      </c>
      <c r="M114" s="117"/>
      <c r="N114" s="163" t="s">
        <v>77</v>
      </c>
      <c r="O114" s="163"/>
      <c r="P114" s="163"/>
      <c r="Q114" s="163"/>
      <c r="R114" s="163"/>
      <c r="S114" s="163"/>
      <c r="T114" s="163"/>
      <c r="U114" s="163"/>
      <c r="V114" s="163"/>
      <c r="W114" s="163"/>
      <c r="X114" s="163"/>
    </row>
    <row r="115" spans="1:34" x14ac:dyDescent="0.25">
      <c r="A115" s="16"/>
    </row>
    <row r="116" spans="1:34" s="2" customFormat="1" ht="13" x14ac:dyDescent="0.3">
      <c r="A116" s="18">
        <v>3</v>
      </c>
      <c r="B116" s="152" t="s">
        <v>214</v>
      </c>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AG116" s="20"/>
      <c r="AH116" s="79"/>
    </row>
    <row r="117" spans="1:34" x14ac:dyDescent="0.25">
      <c r="A117" s="16"/>
      <c r="C117" s="34" t="s">
        <v>50</v>
      </c>
      <c r="D117" s="167" t="s">
        <v>51</v>
      </c>
      <c r="E117" s="167"/>
      <c r="F117" s="167"/>
      <c r="G117" s="167"/>
      <c r="H117" s="167"/>
      <c r="I117" s="136" t="s">
        <v>31</v>
      </c>
      <c r="J117" s="136"/>
      <c r="K117" s="35"/>
      <c r="L117" s="136" t="s">
        <v>32</v>
      </c>
      <c r="M117" s="136"/>
      <c r="N117" s="155"/>
      <c r="O117" s="156"/>
      <c r="P117" s="156"/>
      <c r="Q117" s="156"/>
      <c r="R117" s="156"/>
      <c r="S117" s="156"/>
      <c r="T117" s="156"/>
      <c r="U117" s="156"/>
      <c r="V117" s="156"/>
      <c r="W117" s="156"/>
      <c r="X117" s="157"/>
    </row>
    <row r="118" spans="1:34" x14ac:dyDescent="0.25">
      <c r="A118" s="16"/>
      <c r="C118" s="24">
        <v>11</v>
      </c>
      <c r="D118" s="163" t="s">
        <v>30</v>
      </c>
      <c r="E118" s="163"/>
      <c r="F118" s="163"/>
      <c r="G118" s="163"/>
      <c r="H118" s="163"/>
      <c r="I118" s="117">
        <v>882</v>
      </c>
      <c r="J118" s="117"/>
      <c r="K118" s="1"/>
      <c r="L118" s="117"/>
      <c r="M118" s="117"/>
      <c r="N118" s="163" t="s">
        <v>77</v>
      </c>
      <c r="O118" s="163"/>
      <c r="P118" s="163"/>
      <c r="Q118" s="163"/>
      <c r="R118" s="163"/>
      <c r="S118" s="163"/>
      <c r="T118" s="163"/>
      <c r="U118" s="163"/>
      <c r="V118" s="163"/>
      <c r="W118" s="163"/>
      <c r="X118" s="163"/>
    </row>
    <row r="119" spans="1:34" x14ac:dyDescent="0.25">
      <c r="A119" s="16"/>
      <c r="C119" s="24">
        <v>11</v>
      </c>
      <c r="D119" s="163" t="s">
        <v>33</v>
      </c>
      <c r="E119" s="163"/>
      <c r="F119" s="163"/>
      <c r="G119" s="163"/>
      <c r="H119" s="163"/>
      <c r="I119" s="117"/>
      <c r="J119" s="117"/>
      <c r="K119" s="1"/>
      <c r="L119" s="117">
        <f>14*63</f>
        <v>882</v>
      </c>
      <c r="M119" s="117"/>
      <c r="N119" s="163" t="s">
        <v>77</v>
      </c>
      <c r="O119" s="163"/>
      <c r="P119" s="163"/>
      <c r="Q119" s="163"/>
      <c r="R119" s="163"/>
      <c r="S119" s="163"/>
      <c r="T119" s="163"/>
      <c r="U119" s="163"/>
      <c r="V119" s="163"/>
      <c r="W119" s="163"/>
      <c r="X119" s="163"/>
    </row>
    <row r="120" spans="1:34" x14ac:dyDescent="0.25">
      <c r="A120" s="16"/>
    </row>
    <row r="121" spans="1:34" s="41" customFormat="1" ht="13" x14ac:dyDescent="0.3">
      <c r="A121" s="40">
        <v>4</v>
      </c>
      <c r="B121" s="192" t="s">
        <v>66</v>
      </c>
      <c r="C121" s="192"/>
      <c r="D121" s="192"/>
      <c r="E121" s="192"/>
      <c r="F121" s="192"/>
      <c r="G121" s="192"/>
      <c r="H121" s="192"/>
      <c r="I121" s="192"/>
      <c r="J121" s="192"/>
      <c r="K121" s="192"/>
      <c r="L121" s="192"/>
      <c r="M121" s="192"/>
      <c r="N121" s="192"/>
      <c r="O121" s="192"/>
      <c r="P121" s="192"/>
      <c r="Q121" s="192"/>
      <c r="R121" s="192"/>
      <c r="S121" s="192"/>
      <c r="T121" s="192"/>
      <c r="U121" s="192"/>
      <c r="V121" s="192"/>
      <c r="W121" s="192"/>
      <c r="X121" s="192"/>
      <c r="AG121" s="103"/>
      <c r="AH121" s="79"/>
    </row>
    <row r="122" spans="1:34" s="43" customFormat="1" x14ac:dyDescent="0.25">
      <c r="A122" s="42"/>
      <c r="C122" s="76" t="s">
        <v>50</v>
      </c>
      <c r="D122" s="167" t="s">
        <v>51</v>
      </c>
      <c r="E122" s="167"/>
      <c r="F122" s="167"/>
      <c r="G122" s="167"/>
      <c r="H122" s="167"/>
      <c r="I122" s="136" t="s">
        <v>31</v>
      </c>
      <c r="J122" s="136"/>
      <c r="K122" s="74"/>
      <c r="L122" s="136" t="s">
        <v>32</v>
      </c>
      <c r="M122" s="136"/>
      <c r="N122" s="193"/>
      <c r="O122" s="194"/>
      <c r="P122" s="194"/>
      <c r="Q122" s="194"/>
      <c r="R122" s="194"/>
      <c r="S122" s="194"/>
      <c r="T122" s="194"/>
      <c r="U122" s="194"/>
      <c r="V122" s="194"/>
      <c r="W122" s="194"/>
      <c r="X122" s="195"/>
      <c r="AG122" s="104"/>
    </row>
    <row r="123" spans="1:34" s="43" customFormat="1" x14ac:dyDescent="0.25">
      <c r="A123" s="42"/>
      <c r="C123" s="45">
        <v>10</v>
      </c>
      <c r="D123" s="190" t="s">
        <v>30</v>
      </c>
      <c r="E123" s="190"/>
      <c r="F123" s="190"/>
      <c r="G123" s="190"/>
      <c r="H123" s="190"/>
      <c r="I123" s="191">
        <v>1500</v>
      </c>
      <c r="J123" s="191"/>
      <c r="K123" s="44"/>
      <c r="L123" s="191"/>
      <c r="M123" s="191"/>
      <c r="N123" s="163" t="s">
        <v>77</v>
      </c>
      <c r="O123" s="163"/>
      <c r="P123" s="163"/>
      <c r="Q123" s="163"/>
      <c r="R123" s="163"/>
      <c r="S123" s="163"/>
      <c r="T123" s="163"/>
      <c r="U123" s="163"/>
      <c r="V123" s="163"/>
      <c r="W123" s="163"/>
      <c r="X123" s="163"/>
      <c r="AG123" s="104"/>
    </row>
    <row r="124" spans="1:34" s="43" customFormat="1" x14ac:dyDescent="0.25">
      <c r="A124" s="42"/>
      <c r="C124" s="45">
        <v>10</v>
      </c>
      <c r="D124" s="190" t="s">
        <v>33</v>
      </c>
      <c r="E124" s="190"/>
      <c r="F124" s="190"/>
      <c r="G124" s="190"/>
      <c r="H124" s="190"/>
      <c r="I124" s="191"/>
      <c r="J124" s="191"/>
      <c r="K124" s="44"/>
      <c r="L124" s="191">
        <f>15*100</f>
        <v>1500</v>
      </c>
      <c r="M124" s="191"/>
      <c r="N124" s="163" t="s">
        <v>77</v>
      </c>
      <c r="O124" s="163"/>
      <c r="P124" s="163"/>
      <c r="Q124" s="163"/>
      <c r="R124" s="163"/>
      <c r="S124" s="163"/>
      <c r="T124" s="163"/>
      <c r="U124" s="163"/>
      <c r="V124" s="163"/>
      <c r="W124" s="163"/>
      <c r="X124" s="163"/>
      <c r="AG124" s="104"/>
    </row>
    <row r="125" spans="1:34" s="43" customFormat="1" ht="15.75" customHeight="1" x14ac:dyDescent="0.25">
      <c r="A125" s="42"/>
      <c r="N125" s="206"/>
      <c r="O125" s="207"/>
      <c r="P125" s="207"/>
      <c r="Q125" s="207"/>
      <c r="R125" s="207"/>
      <c r="S125" s="207"/>
      <c r="T125" s="207"/>
      <c r="U125" s="207"/>
      <c r="V125" s="207"/>
      <c r="W125" s="207"/>
      <c r="X125" s="207"/>
      <c r="AG125" s="104"/>
    </row>
    <row r="126" spans="1:34" s="2" customFormat="1" ht="17.25" customHeight="1" x14ac:dyDescent="0.3">
      <c r="A126" s="18">
        <v>5</v>
      </c>
      <c r="B126" s="152" t="s">
        <v>34</v>
      </c>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AG126" s="20"/>
      <c r="AH126" s="79"/>
    </row>
    <row r="127" spans="1:34" x14ac:dyDescent="0.25">
      <c r="A127" s="16"/>
      <c r="C127" s="34" t="s">
        <v>50</v>
      </c>
      <c r="D127" s="167" t="s">
        <v>67</v>
      </c>
      <c r="E127" s="167"/>
      <c r="F127" s="167"/>
      <c r="G127" s="167"/>
      <c r="H127" s="167"/>
      <c r="I127" s="136" t="s">
        <v>31</v>
      </c>
      <c r="J127" s="136"/>
      <c r="K127" s="35"/>
      <c r="L127" s="136" t="s">
        <v>32</v>
      </c>
      <c r="M127" s="136"/>
      <c r="N127" s="155"/>
      <c r="O127" s="156"/>
      <c r="P127" s="156"/>
      <c r="Q127" s="156"/>
      <c r="R127" s="156"/>
      <c r="S127" s="156"/>
      <c r="T127" s="156"/>
      <c r="U127" s="156"/>
      <c r="V127" s="156"/>
      <c r="W127" s="156"/>
      <c r="X127" s="157"/>
    </row>
    <row r="128" spans="1:34" x14ac:dyDescent="0.25">
      <c r="A128" s="16"/>
      <c r="C128" s="24">
        <v>10</v>
      </c>
      <c r="D128" s="168" t="s">
        <v>126</v>
      </c>
      <c r="E128" s="163"/>
      <c r="F128" s="163"/>
      <c r="G128" s="163"/>
      <c r="H128" s="163"/>
      <c r="I128" s="117">
        <v>200</v>
      </c>
      <c r="J128" s="117"/>
      <c r="K128" s="1"/>
      <c r="L128" s="117"/>
      <c r="M128" s="117"/>
      <c r="N128" s="155" t="s">
        <v>186</v>
      </c>
      <c r="O128" s="156"/>
      <c r="P128" s="156"/>
      <c r="Q128" s="156"/>
      <c r="R128" s="156"/>
      <c r="S128" s="156"/>
      <c r="T128" s="156"/>
      <c r="U128" s="156"/>
      <c r="V128" s="156"/>
      <c r="W128" s="156"/>
      <c r="X128" s="157"/>
    </row>
    <row r="129" spans="1:34" x14ac:dyDescent="0.25">
      <c r="A129" s="16"/>
      <c r="C129" s="24">
        <v>10</v>
      </c>
      <c r="D129" s="163" t="s">
        <v>35</v>
      </c>
      <c r="E129" s="163"/>
      <c r="F129" s="163"/>
      <c r="G129" s="163"/>
      <c r="H129" s="163"/>
      <c r="I129" s="117"/>
      <c r="J129" s="117"/>
      <c r="K129" s="1"/>
      <c r="L129" s="117">
        <v>200</v>
      </c>
      <c r="M129" s="117"/>
      <c r="N129" s="155" t="s">
        <v>187</v>
      </c>
      <c r="O129" s="156"/>
      <c r="P129" s="156"/>
      <c r="Q129" s="156"/>
      <c r="R129" s="156"/>
      <c r="S129" s="156"/>
      <c r="T129" s="156"/>
      <c r="U129" s="156"/>
      <c r="V129" s="156"/>
      <c r="W129" s="156"/>
      <c r="X129" s="157"/>
    </row>
    <row r="130" spans="1:34" x14ac:dyDescent="0.25">
      <c r="A130" s="16"/>
    </row>
    <row r="131" spans="1:34" s="2" customFormat="1" ht="13" x14ac:dyDescent="0.3">
      <c r="A131" s="18">
        <v>6</v>
      </c>
      <c r="B131" s="152" t="s">
        <v>38</v>
      </c>
      <c r="C131" s="152"/>
      <c r="D131" s="152"/>
      <c r="E131" s="152"/>
      <c r="F131" s="152"/>
      <c r="G131" s="152"/>
      <c r="H131" s="152"/>
      <c r="I131" s="152"/>
      <c r="J131" s="152"/>
      <c r="K131" s="152"/>
      <c r="L131" s="152"/>
      <c r="M131" s="152"/>
      <c r="N131" s="152"/>
      <c r="O131" s="152"/>
      <c r="P131" s="152"/>
      <c r="Q131" s="152"/>
      <c r="R131" s="152"/>
      <c r="S131" s="152"/>
      <c r="T131" s="152"/>
      <c r="AG131" s="20"/>
      <c r="AH131" s="79"/>
    </row>
    <row r="132" spans="1:34" x14ac:dyDescent="0.25">
      <c r="A132" s="16"/>
      <c r="C132" s="34" t="s">
        <v>50</v>
      </c>
      <c r="D132" s="167" t="s">
        <v>67</v>
      </c>
      <c r="E132" s="167"/>
      <c r="F132" s="167"/>
      <c r="G132" s="167"/>
      <c r="H132" s="167"/>
      <c r="I132" s="136" t="s">
        <v>31</v>
      </c>
      <c r="J132" s="136"/>
      <c r="K132" s="35"/>
      <c r="L132" s="136" t="s">
        <v>32</v>
      </c>
      <c r="M132" s="136"/>
      <c r="N132" s="163" t="s">
        <v>5</v>
      </c>
      <c r="O132" s="163"/>
      <c r="P132" s="163"/>
      <c r="Q132" s="163"/>
      <c r="R132" s="163"/>
      <c r="S132" s="163"/>
      <c r="T132" s="163"/>
      <c r="U132" s="163"/>
      <c r="V132" s="163"/>
      <c r="W132" s="163"/>
      <c r="X132" s="163"/>
    </row>
    <row r="133" spans="1:34" ht="26.25" customHeight="1" x14ac:dyDescent="0.25">
      <c r="A133" s="16"/>
      <c r="C133" s="24">
        <v>10</v>
      </c>
      <c r="D133" s="163" t="s">
        <v>37</v>
      </c>
      <c r="E133" s="163"/>
      <c r="F133" s="163"/>
      <c r="G133" s="163"/>
      <c r="H133" s="163"/>
      <c r="I133" s="117">
        <v>1000</v>
      </c>
      <c r="J133" s="117"/>
      <c r="K133" s="1"/>
      <c r="L133" s="117"/>
      <c r="M133" s="117"/>
      <c r="N133" s="159" t="s">
        <v>188</v>
      </c>
      <c r="O133" s="159"/>
      <c r="P133" s="159"/>
      <c r="Q133" s="159"/>
      <c r="R133" s="159"/>
      <c r="S133" s="159"/>
      <c r="T133" s="159"/>
      <c r="U133" s="159"/>
      <c r="V133" s="159"/>
      <c r="W133" s="159"/>
      <c r="X133" s="159"/>
    </row>
    <row r="134" spans="1:34" ht="36.75" customHeight="1" x14ac:dyDescent="0.25">
      <c r="A134" s="16"/>
      <c r="C134" s="24">
        <v>10</v>
      </c>
      <c r="D134" s="163" t="s">
        <v>29</v>
      </c>
      <c r="E134" s="163"/>
      <c r="F134" s="163"/>
      <c r="G134" s="163"/>
      <c r="H134" s="163"/>
      <c r="I134" s="117">
        <v>5</v>
      </c>
      <c r="J134" s="117"/>
      <c r="K134" s="1"/>
      <c r="L134" s="117" t="s">
        <v>5</v>
      </c>
      <c r="M134" s="117"/>
      <c r="N134" s="159" t="s">
        <v>189</v>
      </c>
      <c r="O134" s="159"/>
      <c r="P134" s="159"/>
      <c r="Q134" s="159"/>
      <c r="R134" s="159"/>
      <c r="S134" s="159"/>
      <c r="T134" s="159"/>
      <c r="U134" s="159"/>
      <c r="V134" s="159"/>
      <c r="W134" s="159"/>
      <c r="X134" s="159"/>
    </row>
    <row r="135" spans="1:34" ht="29.25" customHeight="1" x14ac:dyDescent="0.25">
      <c r="A135" s="16"/>
      <c r="C135" s="24">
        <v>10</v>
      </c>
      <c r="D135" s="163" t="s">
        <v>35</v>
      </c>
      <c r="E135" s="163"/>
      <c r="F135" s="163"/>
      <c r="G135" s="163"/>
      <c r="H135" s="163"/>
      <c r="I135" s="117" t="s">
        <v>5</v>
      </c>
      <c r="J135" s="117"/>
      <c r="K135" s="1"/>
      <c r="L135" s="117">
        <v>1005</v>
      </c>
      <c r="M135" s="117"/>
      <c r="N135" s="159" t="s">
        <v>188</v>
      </c>
      <c r="O135" s="159"/>
      <c r="P135" s="159"/>
      <c r="Q135" s="159"/>
      <c r="R135" s="159"/>
      <c r="S135" s="159"/>
      <c r="T135" s="159"/>
      <c r="U135" s="159"/>
      <c r="V135" s="159"/>
      <c r="W135" s="159"/>
      <c r="X135" s="159"/>
    </row>
    <row r="136" spans="1:34" x14ac:dyDescent="0.25">
      <c r="A136" s="16"/>
    </row>
    <row r="137" spans="1:34" s="2" customFormat="1" ht="13" x14ac:dyDescent="0.3">
      <c r="A137" s="18">
        <v>7</v>
      </c>
      <c r="B137" s="152" t="s">
        <v>6</v>
      </c>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AG137" s="20"/>
      <c r="AH137" s="79"/>
    </row>
    <row r="138" spans="1:34" s="2" customFormat="1" ht="13" x14ac:dyDescent="0.3">
      <c r="A138" s="18"/>
      <c r="B138" s="185" t="s">
        <v>39</v>
      </c>
      <c r="C138" s="185"/>
      <c r="D138" s="185"/>
      <c r="E138" s="185"/>
      <c r="F138" s="185"/>
      <c r="G138" s="185"/>
      <c r="H138" s="185"/>
      <c r="I138" s="185"/>
      <c r="J138" s="185"/>
      <c r="K138" s="185"/>
      <c r="L138" s="185"/>
      <c r="M138" s="185"/>
      <c r="N138" s="185"/>
      <c r="O138" s="185"/>
      <c r="P138" s="185"/>
      <c r="Q138" s="25"/>
      <c r="R138" s="25" t="s">
        <v>44</v>
      </c>
      <c r="S138" s="26">
        <v>450</v>
      </c>
      <c r="T138" s="25"/>
      <c r="W138" s="2" t="s">
        <v>5</v>
      </c>
      <c r="AG138" s="20"/>
      <c r="AH138" s="79"/>
    </row>
    <row r="139" spans="1:34" ht="13" x14ac:dyDescent="0.3">
      <c r="A139" s="16"/>
      <c r="C139" s="180" t="s">
        <v>13</v>
      </c>
      <c r="D139" s="181"/>
      <c r="E139" s="181"/>
      <c r="F139" s="181"/>
      <c r="G139" s="181"/>
      <c r="H139" s="181"/>
      <c r="I139" s="181"/>
      <c r="J139" s="181"/>
      <c r="K139" s="181"/>
      <c r="L139" s="181"/>
      <c r="M139" s="181"/>
      <c r="N139" s="181"/>
      <c r="O139" s="181"/>
      <c r="P139" s="181"/>
      <c r="Q139" s="181"/>
      <c r="R139" s="182"/>
      <c r="S139" s="21">
        <f>100*1.06</f>
        <v>106</v>
      </c>
      <c r="W139" t="s">
        <v>85</v>
      </c>
    </row>
    <row r="140" spans="1:34" ht="13" x14ac:dyDescent="0.3">
      <c r="A140" s="16"/>
      <c r="C140" s="180" t="s">
        <v>14</v>
      </c>
      <c r="D140" s="181"/>
      <c r="E140" s="181"/>
      <c r="F140" s="181"/>
      <c r="G140" s="181"/>
      <c r="H140" s="181"/>
      <c r="I140" s="181"/>
      <c r="J140" s="181"/>
      <c r="K140" s="181"/>
      <c r="L140" s="181"/>
      <c r="M140" s="181"/>
      <c r="N140" s="181"/>
      <c r="O140" s="181"/>
      <c r="P140" s="181"/>
      <c r="Q140" s="181"/>
      <c r="R140" s="182"/>
      <c r="S140" s="21">
        <f>106*1.06</f>
        <v>112.36</v>
      </c>
      <c r="W140" t="s">
        <v>85</v>
      </c>
    </row>
    <row r="141" spans="1:34" ht="13" x14ac:dyDescent="0.3">
      <c r="A141" s="16"/>
      <c r="C141" s="180" t="s">
        <v>15</v>
      </c>
      <c r="D141" s="181"/>
      <c r="E141" s="181"/>
      <c r="F141" s="181"/>
      <c r="G141" s="181"/>
      <c r="H141" s="181"/>
      <c r="I141" s="181"/>
      <c r="J141" s="181"/>
      <c r="K141" s="181"/>
      <c r="L141" s="181"/>
      <c r="M141" s="181"/>
      <c r="N141" s="181"/>
      <c r="O141" s="181"/>
      <c r="P141" s="181"/>
      <c r="Q141" s="181"/>
      <c r="R141" s="182"/>
      <c r="S141" s="21">
        <f>63*1.06</f>
        <v>66.78</v>
      </c>
      <c r="W141" t="s">
        <v>85</v>
      </c>
    </row>
    <row r="142" spans="1:34" ht="13" x14ac:dyDescent="0.3">
      <c r="A142" s="16"/>
      <c r="C142" s="17"/>
      <c r="D142" s="17"/>
      <c r="E142" s="17"/>
      <c r="F142" s="17"/>
      <c r="G142" s="17"/>
      <c r="H142" s="17"/>
      <c r="I142" s="17"/>
      <c r="J142" s="17"/>
      <c r="K142" s="17"/>
      <c r="L142" s="17"/>
      <c r="M142" s="17"/>
      <c r="N142" s="17"/>
      <c r="O142" s="17"/>
      <c r="P142" s="17"/>
      <c r="Q142" s="17"/>
      <c r="R142" s="17" t="s">
        <v>41</v>
      </c>
      <c r="S142" s="21">
        <f>SUM(S139:S141)</f>
        <v>285.14</v>
      </c>
      <c r="T142" s="17"/>
    </row>
    <row r="143" spans="1:34" s="2" customFormat="1" ht="13" x14ac:dyDescent="0.3">
      <c r="A143" s="18" t="s">
        <v>5</v>
      </c>
      <c r="B143" s="185" t="s">
        <v>40</v>
      </c>
      <c r="C143" s="185"/>
      <c r="D143" s="185"/>
      <c r="E143" s="185"/>
      <c r="F143" s="185"/>
      <c r="G143" s="185"/>
      <c r="H143" s="185"/>
      <c r="I143" s="185"/>
      <c r="J143" s="185"/>
      <c r="K143" s="185"/>
      <c r="L143" s="185"/>
      <c r="M143" s="185"/>
      <c r="N143" s="185"/>
      <c r="O143" s="185"/>
      <c r="P143" s="185"/>
      <c r="Q143" s="25"/>
      <c r="R143" s="25" t="s">
        <v>44</v>
      </c>
      <c r="S143" s="26">
        <v>1500</v>
      </c>
      <c r="T143" s="25"/>
      <c r="AG143" s="20"/>
      <c r="AH143" s="79"/>
    </row>
    <row r="144" spans="1:34" ht="13" x14ac:dyDescent="0.3">
      <c r="A144" s="16"/>
      <c r="C144" s="180" t="s">
        <v>16</v>
      </c>
      <c r="D144" s="181"/>
      <c r="E144" s="181"/>
      <c r="F144" s="181"/>
      <c r="G144" s="181"/>
      <c r="H144" s="181"/>
      <c r="I144" s="181"/>
      <c r="J144" s="181"/>
      <c r="K144" s="181"/>
      <c r="L144" s="181"/>
      <c r="M144" s="181"/>
      <c r="N144" s="181"/>
      <c r="O144" s="181"/>
      <c r="P144" s="181"/>
      <c r="Q144" s="181"/>
      <c r="R144" s="182"/>
      <c r="S144" s="21">
        <v>318</v>
      </c>
      <c r="W144" t="s">
        <v>85</v>
      </c>
    </row>
    <row r="145" spans="1:34" ht="13" x14ac:dyDescent="0.3">
      <c r="A145" s="16"/>
      <c r="C145" s="180" t="s">
        <v>17</v>
      </c>
      <c r="D145" s="181"/>
      <c r="E145" s="181"/>
      <c r="F145" s="181"/>
      <c r="G145" s="181"/>
      <c r="H145" s="181"/>
      <c r="I145" s="181"/>
      <c r="J145" s="181"/>
      <c r="K145" s="181"/>
      <c r="L145" s="181"/>
      <c r="M145" s="181"/>
      <c r="N145" s="181"/>
      <c r="O145" s="181"/>
      <c r="P145" s="181"/>
      <c r="Q145" s="181"/>
      <c r="R145" s="182"/>
      <c r="S145" s="21">
        <f>106*1.06</f>
        <v>112.36</v>
      </c>
      <c r="W145" t="s">
        <v>85</v>
      </c>
    </row>
    <row r="146" spans="1:34" ht="13" x14ac:dyDescent="0.3">
      <c r="A146" s="16"/>
      <c r="C146" s="180" t="s">
        <v>19</v>
      </c>
      <c r="D146" s="181"/>
      <c r="E146" s="181"/>
      <c r="F146" s="181"/>
      <c r="G146" s="181"/>
      <c r="H146" s="181"/>
      <c r="I146" s="181"/>
      <c r="J146" s="181"/>
      <c r="K146" s="181"/>
      <c r="L146" s="181"/>
      <c r="M146" s="181"/>
      <c r="N146" s="181"/>
      <c r="O146" s="181"/>
      <c r="P146" s="181"/>
      <c r="Q146" s="181"/>
      <c r="R146" s="182"/>
      <c r="S146" s="21">
        <f>100*1.06*2</f>
        <v>212</v>
      </c>
      <c r="W146" t="s">
        <v>85</v>
      </c>
    </row>
    <row r="147" spans="1:34" ht="13" x14ac:dyDescent="0.3">
      <c r="A147" s="16"/>
      <c r="C147" s="180" t="s">
        <v>72</v>
      </c>
      <c r="D147" s="181"/>
      <c r="E147" s="181"/>
      <c r="F147" s="181"/>
      <c r="G147" s="181"/>
      <c r="H147" s="181"/>
      <c r="I147" s="181"/>
      <c r="J147" s="181"/>
      <c r="K147" s="181"/>
      <c r="L147" s="181"/>
      <c r="M147" s="181"/>
      <c r="N147" s="181"/>
      <c r="O147" s="181"/>
      <c r="P147" s="181"/>
      <c r="Q147" s="181"/>
      <c r="R147" s="182"/>
      <c r="S147" s="21">
        <f>63*3*1.06</f>
        <v>200.34</v>
      </c>
      <c r="W147" t="s">
        <v>85</v>
      </c>
    </row>
    <row r="148" spans="1:34" ht="13" x14ac:dyDescent="0.3">
      <c r="A148" s="16"/>
      <c r="C148" s="180" t="s">
        <v>18</v>
      </c>
      <c r="D148" s="181"/>
      <c r="E148" s="181"/>
      <c r="F148" s="181"/>
      <c r="G148" s="181"/>
      <c r="H148" s="181"/>
      <c r="I148" s="181"/>
      <c r="J148" s="181"/>
      <c r="K148" s="181"/>
      <c r="L148" s="181"/>
      <c r="M148" s="181"/>
      <c r="N148" s="181"/>
      <c r="O148" s="181"/>
      <c r="P148" s="181"/>
      <c r="Q148" s="181"/>
      <c r="R148" s="182"/>
      <c r="S148" s="21">
        <f>25*3</f>
        <v>75</v>
      </c>
      <c r="W148" t="s">
        <v>190</v>
      </c>
    </row>
    <row r="149" spans="1:34" ht="13" x14ac:dyDescent="0.3">
      <c r="A149" s="16"/>
      <c r="C149" s="17"/>
      <c r="D149" s="17"/>
      <c r="E149" s="17"/>
      <c r="F149" s="17"/>
      <c r="G149" s="17"/>
      <c r="H149" s="17"/>
      <c r="I149" s="17"/>
      <c r="J149" s="17"/>
      <c r="K149" s="17"/>
      <c r="L149" s="17"/>
      <c r="M149" s="17"/>
      <c r="N149" s="17"/>
      <c r="O149" s="17"/>
      <c r="P149" s="17"/>
      <c r="Q149" s="17"/>
      <c r="R149" s="17" t="s">
        <v>41</v>
      </c>
      <c r="S149" s="21">
        <f>SUM(S144:S148)</f>
        <v>917.7</v>
      </c>
    </row>
    <row r="150" spans="1:34" s="2" customFormat="1" ht="13" x14ac:dyDescent="0.3">
      <c r="A150" s="18" t="s">
        <v>5</v>
      </c>
      <c r="B150" s="185" t="s">
        <v>91</v>
      </c>
      <c r="C150" s="185"/>
      <c r="D150" s="185"/>
      <c r="E150" s="185"/>
      <c r="F150" s="185"/>
      <c r="G150" s="185"/>
      <c r="H150" s="185"/>
      <c r="I150" s="185"/>
      <c r="J150" s="185"/>
      <c r="K150" s="185"/>
      <c r="L150" s="185"/>
      <c r="M150" s="185"/>
      <c r="N150" s="185"/>
      <c r="O150" s="185"/>
      <c r="P150" s="185"/>
      <c r="Q150" s="25"/>
      <c r="R150" s="25" t="s">
        <v>44</v>
      </c>
      <c r="S150" s="26">
        <v>280</v>
      </c>
      <c r="T150" s="25"/>
      <c r="AG150" s="20"/>
      <c r="AH150" s="79"/>
    </row>
    <row r="151" spans="1:34" ht="13" x14ac:dyDescent="0.3">
      <c r="A151" s="16"/>
      <c r="C151" s="180" t="s">
        <v>92</v>
      </c>
      <c r="D151" s="181"/>
      <c r="E151" s="181"/>
      <c r="F151" s="181"/>
      <c r="G151" s="181"/>
      <c r="H151" s="181"/>
      <c r="I151" s="181"/>
      <c r="J151" s="181"/>
      <c r="K151" s="181"/>
      <c r="L151" s="181"/>
      <c r="M151" s="181"/>
      <c r="N151" s="181"/>
      <c r="O151" s="181"/>
      <c r="P151" s="181"/>
      <c r="Q151" s="181"/>
      <c r="R151" s="182"/>
      <c r="S151" s="21">
        <f>(3*50)*1.05</f>
        <v>157.5</v>
      </c>
      <c r="W151" t="s">
        <v>93</v>
      </c>
    </row>
    <row r="152" spans="1:34" ht="13.5" customHeight="1" x14ac:dyDescent="0.3">
      <c r="A152" s="16"/>
      <c r="C152" s="17"/>
      <c r="D152" s="17"/>
      <c r="E152" s="17"/>
      <c r="F152" s="17"/>
      <c r="G152" s="17"/>
      <c r="H152" s="17"/>
      <c r="I152" s="17"/>
      <c r="J152" s="17"/>
      <c r="K152" s="17"/>
      <c r="L152" s="17"/>
      <c r="M152" s="17"/>
      <c r="N152" s="17"/>
      <c r="O152" s="17"/>
      <c r="P152" s="17"/>
      <c r="Q152" s="17"/>
      <c r="R152" s="17" t="s">
        <v>41</v>
      </c>
      <c r="S152" s="21">
        <f>SUM(S151:S151)</f>
        <v>157.5</v>
      </c>
    </row>
    <row r="153" spans="1:34" s="2" customFormat="1" ht="13" x14ac:dyDescent="0.3">
      <c r="A153" s="18" t="s">
        <v>5</v>
      </c>
      <c r="B153" s="185" t="s">
        <v>94</v>
      </c>
      <c r="C153" s="185"/>
      <c r="D153" s="185"/>
      <c r="E153" s="185"/>
      <c r="F153" s="185"/>
      <c r="G153" s="185"/>
      <c r="H153" s="185"/>
      <c r="I153" s="185"/>
      <c r="J153" s="185"/>
      <c r="K153" s="185"/>
      <c r="L153" s="185"/>
      <c r="M153" s="185"/>
      <c r="N153" s="185"/>
      <c r="O153" s="185"/>
      <c r="P153" s="185"/>
      <c r="Q153" s="25"/>
      <c r="R153" s="25" t="s">
        <v>44</v>
      </c>
      <c r="S153" s="26">
        <v>310</v>
      </c>
      <c r="T153" s="25"/>
      <c r="AG153" s="20"/>
      <c r="AH153" s="79"/>
    </row>
    <row r="154" spans="1:34" ht="13" x14ac:dyDescent="0.3">
      <c r="A154" s="16"/>
      <c r="C154" s="180" t="s">
        <v>95</v>
      </c>
      <c r="D154" s="181"/>
      <c r="E154" s="181"/>
      <c r="F154" s="181"/>
      <c r="G154" s="181"/>
      <c r="H154" s="181"/>
      <c r="I154" s="181"/>
      <c r="J154" s="181"/>
      <c r="K154" s="181"/>
      <c r="L154" s="181"/>
      <c r="M154" s="181"/>
      <c r="N154" s="181"/>
      <c r="O154" s="181"/>
      <c r="P154" s="181"/>
      <c r="Q154" s="181"/>
      <c r="R154" s="182"/>
      <c r="S154" s="21">
        <f>(3*60)*1.05</f>
        <v>189</v>
      </c>
      <c r="W154" t="s">
        <v>93</v>
      </c>
    </row>
    <row r="155" spans="1:34" ht="13" x14ac:dyDescent="0.3">
      <c r="A155" s="16"/>
      <c r="C155" s="17"/>
      <c r="D155" s="17"/>
      <c r="E155" s="17"/>
      <c r="F155" s="17"/>
      <c r="G155" s="17"/>
      <c r="H155" s="17"/>
      <c r="I155" s="17"/>
      <c r="J155" s="17"/>
      <c r="K155" s="17"/>
      <c r="L155" s="17"/>
      <c r="M155" s="17"/>
      <c r="N155" s="17"/>
      <c r="O155" s="17"/>
      <c r="P155" s="17"/>
      <c r="Q155" s="17"/>
      <c r="R155" s="17" t="s">
        <v>41</v>
      </c>
      <c r="S155" s="21">
        <f>SUM(S154:S154)</f>
        <v>189</v>
      </c>
    </row>
    <row r="156" spans="1:34" x14ac:dyDescent="0.25">
      <c r="A156" s="16"/>
    </row>
    <row r="157" spans="1:34" s="2" customFormat="1" ht="13" x14ac:dyDescent="0.3">
      <c r="A157" s="18">
        <v>8</v>
      </c>
      <c r="B157" s="152" t="s">
        <v>52</v>
      </c>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AG157" s="20"/>
      <c r="AH157" s="79"/>
    </row>
    <row r="158" spans="1:34" ht="13" x14ac:dyDescent="0.3">
      <c r="A158" s="16"/>
      <c r="C158" s="180" t="s">
        <v>86</v>
      </c>
      <c r="D158" s="181"/>
      <c r="E158" s="181"/>
      <c r="F158" s="181"/>
      <c r="G158" s="181"/>
      <c r="H158" s="181"/>
      <c r="I158" s="181"/>
      <c r="J158" s="181"/>
      <c r="K158" s="181"/>
      <c r="L158" s="181"/>
      <c r="M158" s="181"/>
      <c r="N158" s="181"/>
      <c r="O158" s="181"/>
      <c r="P158" s="181"/>
      <c r="Q158" s="181"/>
      <c r="R158" s="182"/>
      <c r="S158" s="21">
        <f>R82*O82</f>
        <v>400</v>
      </c>
    </row>
    <row r="159" spans="1:34" ht="13" x14ac:dyDescent="0.3">
      <c r="A159" s="16"/>
      <c r="C159" s="180" t="s">
        <v>87</v>
      </c>
      <c r="D159" s="181"/>
      <c r="E159" s="181"/>
      <c r="F159" s="181"/>
      <c r="G159" s="181"/>
      <c r="H159" s="181"/>
      <c r="I159" s="181"/>
      <c r="J159" s="181"/>
      <c r="K159" s="181"/>
      <c r="L159" s="181"/>
      <c r="M159" s="181"/>
      <c r="N159" s="181"/>
      <c r="O159" s="181"/>
      <c r="P159" s="181"/>
      <c r="Q159" s="181"/>
      <c r="R159" s="182"/>
      <c r="S159" s="21">
        <f>R90*O90</f>
        <v>212</v>
      </c>
    </row>
    <row r="160" spans="1:34" ht="13" x14ac:dyDescent="0.3">
      <c r="A160" s="16"/>
      <c r="C160" s="180" t="s">
        <v>88</v>
      </c>
      <c r="D160" s="181"/>
      <c r="E160" s="181"/>
      <c r="F160" s="181"/>
      <c r="G160" s="181"/>
      <c r="H160" s="181"/>
      <c r="I160" s="181"/>
      <c r="J160" s="181"/>
      <c r="K160" s="181"/>
      <c r="L160" s="181"/>
      <c r="M160" s="181"/>
      <c r="N160" s="181"/>
      <c r="O160" s="181"/>
      <c r="P160" s="181"/>
      <c r="Q160" s="181"/>
      <c r="R160" s="182"/>
      <c r="S160" s="21">
        <f>R91*O91</f>
        <v>200</v>
      </c>
    </row>
    <row r="161" spans="1:34" ht="13" x14ac:dyDescent="0.3">
      <c r="A161" s="16"/>
      <c r="C161" s="17"/>
      <c r="D161" s="17"/>
      <c r="E161" s="17"/>
      <c r="F161" s="17"/>
      <c r="G161" s="17"/>
      <c r="H161" s="17"/>
      <c r="I161" s="17"/>
      <c r="J161" s="17"/>
      <c r="K161" s="17"/>
      <c r="L161" s="17"/>
      <c r="M161" s="17"/>
      <c r="N161" s="17"/>
      <c r="O161" s="17"/>
      <c r="P161" s="17"/>
      <c r="Q161" s="17"/>
      <c r="R161" s="17" t="s">
        <v>41</v>
      </c>
      <c r="S161" s="21">
        <f>SUM(S158:S160)</f>
        <v>812</v>
      </c>
      <c r="T161" s="17"/>
    </row>
    <row r="162" spans="1:34" x14ac:dyDescent="0.25">
      <c r="A162" s="16"/>
    </row>
    <row r="163" spans="1:34" x14ac:dyDescent="0.25">
      <c r="A163" s="16"/>
      <c r="C163" s="34" t="s">
        <v>50</v>
      </c>
      <c r="D163" s="47" t="s">
        <v>156</v>
      </c>
      <c r="E163" s="47" t="s">
        <v>53</v>
      </c>
      <c r="F163" s="48"/>
      <c r="G163" s="48"/>
      <c r="H163" s="49"/>
      <c r="I163" s="136" t="s">
        <v>31</v>
      </c>
      <c r="J163" s="136"/>
      <c r="K163" s="35"/>
      <c r="L163" s="136" t="s">
        <v>32</v>
      </c>
      <c r="M163" s="136"/>
      <c r="O163" s="179"/>
      <c r="P163" s="179"/>
      <c r="Q163" s="179"/>
      <c r="R163" s="179"/>
      <c r="S163" s="179"/>
      <c r="T163" s="179"/>
      <c r="U163" s="179"/>
      <c r="V163" s="179"/>
      <c r="W163" s="179"/>
      <c r="X163" s="179"/>
      <c r="Y163" s="179"/>
    </row>
    <row r="164" spans="1:34" ht="34.5" customHeight="1" x14ac:dyDescent="0.25">
      <c r="A164" s="16"/>
      <c r="C164" s="24">
        <v>10</v>
      </c>
      <c r="D164" s="31">
        <v>1000</v>
      </c>
      <c r="E164" s="50" t="s">
        <v>2</v>
      </c>
      <c r="F164" s="51"/>
      <c r="G164" s="51"/>
      <c r="H164" s="52"/>
      <c r="I164" s="117">
        <f>S161+L166+L167</f>
        <v>860.72</v>
      </c>
      <c r="J164" s="117"/>
      <c r="K164" s="1"/>
      <c r="L164" s="117"/>
      <c r="M164" s="117"/>
      <c r="N164" s="211" t="s">
        <v>191</v>
      </c>
      <c r="O164" s="212"/>
      <c r="P164" s="212"/>
      <c r="Q164" s="212"/>
      <c r="R164" s="212"/>
      <c r="S164" s="212"/>
      <c r="T164" s="212"/>
      <c r="U164" s="212"/>
      <c r="V164" s="212"/>
      <c r="W164" s="212"/>
      <c r="X164" s="212"/>
      <c r="Y164" s="212"/>
    </row>
    <row r="165" spans="1:34" ht="33" customHeight="1" x14ac:dyDescent="0.25">
      <c r="A165" s="16"/>
      <c r="C165" s="24">
        <v>10</v>
      </c>
      <c r="D165" s="31">
        <v>1000</v>
      </c>
      <c r="E165" s="50" t="s">
        <v>1</v>
      </c>
      <c r="F165" s="51"/>
      <c r="G165" s="51"/>
      <c r="H165" s="52"/>
      <c r="I165" s="117"/>
      <c r="J165" s="117"/>
      <c r="K165" s="1"/>
      <c r="L165" s="117">
        <f>S161</f>
        <v>812</v>
      </c>
      <c r="M165" s="117"/>
      <c r="N165" s="213" t="s">
        <v>192</v>
      </c>
      <c r="O165" s="214"/>
      <c r="P165" s="214"/>
      <c r="Q165" s="214"/>
      <c r="R165" s="214"/>
      <c r="S165" s="214"/>
      <c r="T165" s="214"/>
      <c r="U165" s="214"/>
      <c r="V165" s="214"/>
      <c r="W165" s="214"/>
      <c r="X165" s="214"/>
      <c r="Y165" s="214"/>
    </row>
    <row r="166" spans="1:34" ht="24.75" customHeight="1" x14ac:dyDescent="0.25">
      <c r="A166" s="16"/>
      <c r="C166" s="24">
        <v>10</v>
      </c>
      <c r="D166" s="31">
        <v>1000</v>
      </c>
      <c r="E166" s="137" t="s">
        <v>79</v>
      </c>
      <c r="F166" s="115"/>
      <c r="G166" s="115"/>
      <c r="H166" s="116"/>
      <c r="I166" s="186" t="s">
        <v>5</v>
      </c>
      <c r="J166" s="186"/>
      <c r="K166" s="1"/>
      <c r="L166" s="186">
        <f>L165*0.05</f>
        <v>40.6</v>
      </c>
      <c r="M166" s="163"/>
      <c r="N166" s="139" t="s">
        <v>193</v>
      </c>
      <c r="O166" s="139"/>
      <c r="P166" s="139"/>
      <c r="Q166" s="139"/>
      <c r="R166" s="139"/>
      <c r="S166" s="139"/>
      <c r="T166" s="139"/>
      <c r="U166" s="139"/>
      <c r="V166" s="139"/>
      <c r="W166" s="139"/>
      <c r="X166" s="139"/>
      <c r="Y166" s="139"/>
      <c r="AH166" s="107"/>
    </row>
    <row r="167" spans="1:34" ht="24.75" customHeight="1" x14ac:dyDescent="0.25">
      <c r="A167" s="16"/>
      <c r="C167" s="24">
        <v>10</v>
      </c>
      <c r="D167" s="31">
        <v>1000</v>
      </c>
      <c r="E167" s="137" t="s">
        <v>90</v>
      </c>
      <c r="F167" s="115"/>
      <c r="G167" s="115"/>
      <c r="H167" s="116"/>
      <c r="I167" s="186" t="s">
        <v>5</v>
      </c>
      <c r="J167" s="186"/>
      <c r="K167" s="1"/>
      <c r="L167" s="186">
        <f>L165*0.01</f>
        <v>8.120000000000001</v>
      </c>
      <c r="M167" s="163"/>
      <c r="N167" s="139" t="s">
        <v>194</v>
      </c>
      <c r="O167" s="139"/>
      <c r="P167" s="139"/>
      <c r="Q167" s="139"/>
      <c r="R167" s="139"/>
      <c r="S167" s="139"/>
      <c r="T167" s="139"/>
      <c r="U167" s="139"/>
      <c r="V167" s="139"/>
      <c r="W167" s="139"/>
      <c r="X167" s="139"/>
      <c r="Y167" s="139"/>
      <c r="AH167" s="107"/>
    </row>
    <row r="168" spans="1:34" x14ac:dyDescent="0.25">
      <c r="A168" s="16"/>
    </row>
    <row r="169" spans="1:34" s="2" customFormat="1" ht="13" x14ac:dyDescent="0.3">
      <c r="A169" s="18">
        <v>9</v>
      </c>
      <c r="B169" s="152" t="s">
        <v>213</v>
      </c>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AG169" s="20"/>
      <c r="AH169" s="79"/>
    </row>
    <row r="170" spans="1:34" ht="13" x14ac:dyDescent="0.3">
      <c r="A170" s="16"/>
      <c r="C170" s="180" t="s">
        <v>89</v>
      </c>
      <c r="D170" s="181"/>
      <c r="E170" s="181"/>
      <c r="F170" s="181"/>
      <c r="G170" s="181"/>
      <c r="H170" s="181"/>
      <c r="I170" s="181"/>
      <c r="J170" s="181"/>
      <c r="K170" s="181"/>
      <c r="L170" s="181"/>
      <c r="M170" s="181"/>
      <c r="N170" s="181"/>
      <c r="O170" s="181"/>
      <c r="P170" s="181"/>
      <c r="Q170" s="181"/>
      <c r="R170" s="182"/>
      <c r="S170" s="21">
        <f>R98*O98</f>
        <v>252</v>
      </c>
    </row>
    <row r="171" spans="1:34" ht="13" x14ac:dyDescent="0.3">
      <c r="A171" s="16"/>
      <c r="C171" s="17"/>
      <c r="D171" s="17"/>
      <c r="E171" s="17"/>
      <c r="F171" s="17"/>
      <c r="G171" s="17"/>
      <c r="H171" s="17"/>
      <c r="I171" s="17"/>
      <c r="J171" s="17"/>
      <c r="K171" s="17"/>
      <c r="L171" s="17"/>
      <c r="M171" s="17"/>
      <c r="N171" s="17"/>
      <c r="O171" s="17"/>
      <c r="P171" s="17"/>
      <c r="Q171" s="17"/>
      <c r="R171" s="17" t="s">
        <v>41</v>
      </c>
      <c r="S171" s="21">
        <f>SUM(S170:S170)</f>
        <v>252</v>
      </c>
      <c r="T171" s="17"/>
    </row>
    <row r="172" spans="1:34" x14ac:dyDescent="0.25">
      <c r="A172" s="16"/>
    </row>
    <row r="173" spans="1:34" x14ac:dyDescent="0.25">
      <c r="A173" s="16"/>
      <c r="C173" s="34" t="s">
        <v>50</v>
      </c>
      <c r="D173" s="47" t="s">
        <v>156</v>
      </c>
      <c r="E173" s="133" t="s">
        <v>53</v>
      </c>
      <c r="F173" s="134"/>
      <c r="G173" s="134"/>
      <c r="H173" s="135"/>
      <c r="I173" s="136" t="s">
        <v>31</v>
      </c>
      <c r="J173" s="136"/>
      <c r="K173" s="35"/>
      <c r="L173" s="136" t="s">
        <v>32</v>
      </c>
      <c r="M173" s="136"/>
      <c r="S173" s="7"/>
    </row>
    <row r="174" spans="1:34" ht="36" customHeight="1" x14ac:dyDescent="0.25">
      <c r="A174" s="16"/>
      <c r="C174" s="24">
        <v>10</v>
      </c>
      <c r="D174" s="31">
        <v>1000</v>
      </c>
      <c r="E174" s="137" t="s">
        <v>2</v>
      </c>
      <c r="F174" s="115"/>
      <c r="G174" s="115"/>
      <c r="H174" s="116"/>
      <c r="I174" s="117">
        <f>S171+L176+L177</f>
        <v>267.12</v>
      </c>
      <c r="J174" s="117"/>
      <c r="K174" s="1"/>
      <c r="L174" s="117"/>
      <c r="M174" s="117"/>
      <c r="N174" s="209" t="s">
        <v>195</v>
      </c>
      <c r="O174" s="210"/>
      <c r="P174" s="210"/>
      <c r="Q174" s="210"/>
      <c r="R174" s="210"/>
      <c r="S174" s="210"/>
      <c r="T174" s="210"/>
      <c r="U174" s="210"/>
      <c r="V174" s="210"/>
      <c r="W174" s="210"/>
      <c r="X174" s="210"/>
      <c r="Y174" s="210"/>
    </row>
    <row r="175" spans="1:34" ht="32.5" customHeight="1" x14ac:dyDescent="0.25">
      <c r="A175" s="16"/>
      <c r="C175" s="24">
        <v>11</v>
      </c>
      <c r="D175" s="31">
        <v>1000</v>
      </c>
      <c r="E175" s="137" t="s">
        <v>1</v>
      </c>
      <c r="F175" s="115"/>
      <c r="G175" s="115"/>
      <c r="H175" s="116"/>
      <c r="I175" s="117"/>
      <c r="J175" s="117"/>
      <c r="K175" s="1"/>
      <c r="L175" s="117">
        <f>S171</f>
        <v>252</v>
      </c>
      <c r="M175" s="117"/>
      <c r="N175" s="213" t="s">
        <v>196</v>
      </c>
      <c r="O175" s="214"/>
      <c r="P175" s="214"/>
      <c r="Q175" s="214"/>
      <c r="R175" s="214"/>
      <c r="S175" s="214"/>
      <c r="T175" s="214"/>
      <c r="U175" s="214"/>
      <c r="V175" s="214"/>
      <c r="W175" s="214"/>
      <c r="X175" s="214"/>
      <c r="Y175" s="214"/>
    </row>
    <row r="176" spans="1:34" ht="24.75" customHeight="1" x14ac:dyDescent="0.25">
      <c r="A176" s="16"/>
      <c r="C176" s="24">
        <v>10</v>
      </c>
      <c r="D176" s="31">
        <v>1000</v>
      </c>
      <c r="E176" s="137" t="s">
        <v>79</v>
      </c>
      <c r="F176" s="115"/>
      <c r="G176" s="115"/>
      <c r="H176" s="116"/>
      <c r="I176" s="186" t="s">
        <v>5</v>
      </c>
      <c r="J176" s="186"/>
      <c r="K176" s="1"/>
      <c r="L176" s="186">
        <f>L175*0.05</f>
        <v>12.600000000000001</v>
      </c>
      <c r="M176" s="163"/>
      <c r="N176" s="139" t="s">
        <v>193</v>
      </c>
      <c r="O176" s="139"/>
      <c r="P176" s="139"/>
      <c r="Q176" s="139"/>
      <c r="R176" s="139"/>
      <c r="S176" s="139"/>
      <c r="T176" s="139"/>
      <c r="U176" s="139"/>
      <c r="V176" s="139"/>
      <c r="W176" s="139"/>
      <c r="X176" s="139"/>
      <c r="Y176" s="139"/>
      <c r="AH176" s="107"/>
    </row>
    <row r="177" spans="1:34" ht="24.75" customHeight="1" x14ac:dyDescent="0.25">
      <c r="A177" s="16"/>
      <c r="C177" s="24">
        <v>10</v>
      </c>
      <c r="D177" s="31">
        <v>1000</v>
      </c>
      <c r="E177" s="137" t="s">
        <v>90</v>
      </c>
      <c r="F177" s="115"/>
      <c r="G177" s="115"/>
      <c r="H177" s="116"/>
      <c r="I177" s="186" t="s">
        <v>5</v>
      </c>
      <c r="J177" s="186"/>
      <c r="K177" s="1"/>
      <c r="L177" s="186">
        <f>L175*0.01</f>
        <v>2.52</v>
      </c>
      <c r="M177" s="163"/>
      <c r="N177" s="139" t="s">
        <v>194</v>
      </c>
      <c r="O177" s="139"/>
      <c r="P177" s="139"/>
      <c r="Q177" s="139"/>
      <c r="R177" s="139"/>
      <c r="S177" s="139"/>
      <c r="T177" s="139"/>
      <c r="U177" s="139"/>
      <c r="V177" s="139"/>
      <c r="W177" s="139"/>
      <c r="X177" s="139"/>
      <c r="Y177" s="139"/>
      <c r="AH177" s="107"/>
    </row>
    <row r="178" spans="1:34" x14ac:dyDescent="0.25">
      <c r="A178" s="16"/>
    </row>
    <row r="179" spans="1:34" ht="13" x14ac:dyDescent="0.3">
      <c r="A179" s="16"/>
      <c r="C179" s="17"/>
      <c r="D179" s="17"/>
      <c r="E179" s="17"/>
      <c r="F179" s="17"/>
      <c r="G179" s="17"/>
      <c r="H179" s="17"/>
      <c r="I179" s="17"/>
      <c r="J179" s="17"/>
      <c r="K179" s="17"/>
      <c r="L179" s="17"/>
      <c r="M179" s="17"/>
      <c r="N179" s="17"/>
      <c r="O179" s="17"/>
      <c r="P179" s="17"/>
      <c r="Q179" s="17"/>
      <c r="R179" s="17"/>
      <c r="S179" s="17"/>
      <c r="T179" s="17"/>
    </row>
    <row r="180" spans="1:34" s="2" customFormat="1" ht="67.5" customHeight="1" x14ac:dyDescent="0.3">
      <c r="A180" s="18">
        <v>10</v>
      </c>
      <c r="B180" s="131" t="s">
        <v>197</v>
      </c>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AE180"/>
      <c r="AF180"/>
      <c r="AG180" s="20"/>
      <c r="AH180" s="79"/>
    </row>
    <row r="181" spans="1:34" ht="13" x14ac:dyDescent="0.3">
      <c r="A181" s="16"/>
      <c r="C181" s="17"/>
      <c r="D181" s="17"/>
      <c r="E181" s="17"/>
      <c r="F181" s="17"/>
      <c r="G181" s="17"/>
      <c r="H181" s="17"/>
      <c r="I181" s="17"/>
      <c r="J181" s="17"/>
      <c r="K181" s="17"/>
      <c r="L181" s="17"/>
      <c r="M181" s="17"/>
      <c r="N181" s="17"/>
      <c r="O181" s="17"/>
      <c r="P181" s="17"/>
      <c r="Q181" s="17"/>
      <c r="R181" s="17"/>
      <c r="S181" s="17"/>
      <c r="T181" s="17"/>
    </row>
    <row r="182" spans="1:34" x14ac:dyDescent="0.25">
      <c r="A182" s="16"/>
      <c r="C182" s="34" t="s">
        <v>50</v>
      </c>
      <c r="D182" s="47" t="s">
        <v>156</v>
      </c>
      <c r="E182" s="133" t="s">
        <v>53</v>
      </c>
      <c r="F182" s="134"/>
      <c r="G182" s="134"/>
      <c r="H182" s="135"/>
      <c r="I182" s="136" t="s">
        <v>31</v>
      </c>
      <c r="J182" s="136"/>
      <c r="K182" s="35"/>
      <c r="L182" s="136" t="s">
        <v>32</v>
      </c>
      <c r="M182" s="136"/>
      <c r="S182" s="7"/>
    </row>
    <row r="183" spans="1:34" ht="33" customHeight="1" x14ac:dyDescent="0.25">
      <c r="A183" s="16"/>
      <c r="C183" s="24">
        <v>10</v>
      </c>
      <c r="D183" s="31">
        <v>1000</v>
      </c>
      <c r="E183" s="137" t="s">
        <v>2</v>
      </c>
      <c r="F183" s="115"/>
      <c r="G183" s="115"/>
      <c r="H183" s="116"/>
      <c r="I183" s="117">
        <v>75</v>
      </c>
      <c r="J183" s="117"/>
      <c r="K183" s="1"/>
      <c r="L183" s="117"/>
      <c r="M183" s="117"/>
      <c r="N183" s="139" t="s">
        <v>198</v>
      </c>
      <c r="O183" s="139"/>
      <c r="P183" s="139"/>
      <c r="Q183" s="139"/>
      <c r="R183" s="139"/>
      <c r="S183" s="139"/>
      <c r="T183" s="139"/>
      <c r="U183" s="139"/>
      <c r="V183" s="139"/>
      <c r="W183" s="139"/>
      <c r="X183" s="139"/>
    </row>
    <row r="184" spans="1:34" ht="22" customHeight="1" x14ac:dyDescent="0.25">
      <c r="A184" s="16"/>
      <c r="C184" s="24">
        <v>10</v>
      </c>
      <c r="D184" s="31">
        <v>1000</v>
      </c>
      <c r="E184" s="169" t="s">
        <v>102</v>
      </c>
      <c r="F184" s="115"/>
      <c r="G184" s="115"/>
      <c r="H184" s="116"/>
      <c r="I184" s="117"/>
      <c r="J184" s="117"/>
      <c r="K184" s="1"/>
      <c r="L184" s="117">
        <v>75</v>
      </c>
      <c r="M184" s="117"/>
      <c r="N184" s="138" t="s">
        <v>199</v>
      </c>
      <c r="O184" s="139"/>
      <c r="P184" s="139"/>
      <c r="Q184" s="139"/>
      <c r="R184" s="139"/>
      <c r="S184" s="139"/>
      <c r="T184" s="139"/>
      <c r="U184" s="139"/>
      <c r="V184" s="139"/>
      <c r="W184" s="139"/>
      <c r="X184" s="139"/>
      <c r="AH184" s="107"/>
    </row>
    <row r="185" spans="1:34" ht="21" customHeight="1" x14ac:dyDescent="0.25">
      <c r="A185" s="16"/>
      <c r="C185" s="24">
        <v>10</v>
      </c>
      <c r="D185" s="31">
        <v>1000</v>
      </c>
      <c r="E185" s="169" t="s">
        <v>109</v>
      </c>
      <c r="F185" s="115"/>
      <c r="G185" s="115"/>
      <c r="H185" s="116"/>
      <c r="I185" s="117"/>
      <c r="J185" s="117"/>
      <c r="K185" s="1"/>
      <c r="L185" s="117">
        <v>68</v>
      </c>
      <c r="M185" s="117"/>
      <c r="N185" s="118" t="s">
        <v>200</v>
      </c>
      <c r="O185" s="119"/>
      <c r="P185" s="119"/>
      <c r="Q185" s="119"/>
      <c r="R185" s="119"/>
      <c r="S185" s="119"/>
      <c r="T185" s="119"/>
      <c r="U185" s="119"/>
      <c r="V185" s="119"/>
      <c r="W185" s="119"/>
      <c r="X185" s="119"/>
    </row>
    <row r="186" spans="1:34" ht="24.75" customHeight="1" x14ac:dyDescent="0.25">
      <c r="A186" s="16"/>
      <c r="C186" s="24">
        <v>10</v>
      </c>
      <c r="D186" s="31">
        <v>1000</v>
      </c>
      <c r="E186" s="169" t="s">
        <v>111</v>
      </c>
      <c r="F186" s="115"/>
      <c r="G186" s="115"/>
      <c r="H186" s="116"/>
      <c r="I186" s="117">
        <v>68</v>
      </c>
      <c r="J186" s="117"/>
      <c r="K186" s="1"/>
      <c r="L186" s="117"/>
      <c r="M186" s="117"/>
      <c r="N186" s="171" t="s">
        <v>112</v>
      </c>
      <c r="O186" s="119"/>
      <c r="P186" s="119"/>
      <c r="Q186" s="119"/>
      <c r="R186" s="119"/>
      <c r="S186" s="119"/>
      <c r="T186" s="119"/>
      <c r="U186" s="119"/>
      <c r="V186" s="119"/>
      <c r="W186" s="119"/>
      <c r="X186" s="119"/>
    </row>
    <row r="187" spans="1:34" x14ac:dyDescent="0.25">
      <c r="A187" s="16"/>
      <c r="Z187" s="58"/>
    </row>
    <row r="188" spans="1:34" s="2" customFormat="1" ht="13" x14ac:dyDescent="0.3">
      <c r="A188" s="18">
        <v>11</v>
      </c>
      <c r="B188" s="152" t="s">
        <v>54</v>
      </c>
      <c r="C188" s="152"/>
      <c r="D188" s="152"/>
      <c r="E188" s="152"/>
      <c r="F188" s="152"/>
      <c r="G188" s="152"/>
      <c r="H188" s="152"/>
      <c r="I188" s="152"/>
      <c r="J188" s="152"/>
      <c r="K188" s="152"/>
      <c r="L188" s="152"/>
      <c r="M188" s="152"/>
      <c r="N188" s="152"/>
      <c r="O188" s="152"/>
      <c r="P188" s="152"/>
      <c r="Q188" s="152"/>
      <c r="R188" s="152"/>
      <c r="S188" s="152"/>
      <c r="T188" s="152"/>
      <c r="W188" s="2" t="s">
        <v>114</v>
      </c>
      <c r="Z188"/>
      <c r="AA188"/>
      <c r="AB188"/>
      <c r="AC188"/>
      <c r="AD188"/>
      <c r="AE188"/>
      <c r="AF188"/>
      <c r="AG188" s="20"/>
      <c r="AH188" s="79"/>
    </row>
    <row r="189" spans="1:34" s="2" customFormat="1" ht="13" x14ac:dyDescent="0.3">
      <c r="A189" s="18"/>
      <c r="B189" s="185" t="s">
        <v>39</v>
      </c>
      <c r="C189" s="185"/>
      <c r="D189" s="185"/>
      <c r="E189" s="185"/>
      <c r="F189" s="185"/>
      <c r="G189" s="185"/>
      <c r="H189" s="185"/>
      <c r="I189" s="185"/>
      <c r="J189" s="185"/>
      <c r="K189" s="185"/>
      <c r="L189" s="185"/>
      <c r="M189" s="185"/>
      <c r="N189" s="185"/>
      <c r="O189" s="185"/>
      <c r="P189" s="185"/>
      <c r="Q189" s="185"/>
      <c r="R189" s="25" t="s">
        <v>5</v>
      </c>
      <c r="S189" s="26" t="s">
        <v>5</v>
      </c>
      <c r="T189" s="25"/>
      <c r="Z189"/>
      <c r="AA189"/>
      <c r="AB189"/>
      <c r="AC189"/>
      <c r="AD189"/>
      <c r="AE189"/>
      <c r="AF189"/>
      <c r="AG189" s="20"/>
      <c r="AH189" s="79"/>
    </row>
    <row r="190" spans="1:34" ht="13" x14ac:dyDescent="0.3">
      <c r="A190" s="16"/>
      <c r="C190" s="180" t="s">
        <v>73</v>
      </c>
      <c r="D190" s="181"/>
      <c r="E190" s="181"/>
      <c r="F190" s="181"/>
      <c r="G190" s="181"/>
      <c r="H190" s="181"/>
      <c r="I190" s="181"/>
      <c r="J190" s="181"/>
      <c r="K190" s="181"/>
      <c r="L190" s="181"/>
      <c r="M190" s="181"/>
      <c r="N190" s="181"/>
      <c r="O190" s="181"/>
      <c r="P190" s="181"/>
      <c r="Q190" s="181"/>
      <c r="R190" s="182"/>
      <c r="S190" s="21">
        <v>106</v>
      </c>
      <c r="W190" s="1" t="s">
        <v>12</v>
      </c>
    </row>
    <row r="191" spans="1:34" ht="13" x14ac:dyDescent="0.3">
      <c r="A191" s="16"/>
      <c r="C191" s="180" t="s">
        <v>74</v>
      </c>
      <c r="D191" s="181"/>
      <c r="E191" s="181"/>
      <c r="F191" s="181"/>
      <c r="G191" s="181"/>
      <c r="H191" s="181"/>
      <c r="I191" s="181"/>
      <c r="J191" s="181"/>
      <c r="K191" s="181"/>
      <c r="L191" s="181"/>
      <c r="M191" s="181"/>
      <c r="N191" s="181"/>
      <c r="O191" s="181"/>
      <c r="P191" s="181"/>
      <c r="Q191" s="181"/>
      <c r="R191" s="182"/>
      <c r="S191" s="21">
        <v>112.36</v>
      </c>
      <c r="W191" s="1" t="s">
        <v>12</v>
      </c>
    </row>
    <row r="192" spans="1:34" ht="13" x14ac:dyDescent="0.3">
      <c r="A192" s="16"/>
      <c r="C192" s="180" t="s">
        <v>69</v>
      </c>
      <c r="D192" s="181"/>
      <c r="E192" s="181"/>
      <c r="F192" s="181"/>
      <c r="G192" s="181"/>
      <c r="H192" s="181"/>
      <c r="I192" s="181"/>
      <c r="J192" s="181"/>
      <c r="K192" s="181"/>
      <c r="L192" s="181"/>
      <c r="M192" s="181"/>
      <c r="N192" s="181"/>
      <c r="O192" s="181"/>
      <c r="P192" s="181"/>
      <c r="Q192" s="181"/>
      <c r="R192" s="182"/>
      <c r="S192" s="21">
        <v>66.78</v>
      </c>
      <c r="W192" s="1" t="s">
        <v>12</v>
      </c>
    </row>
    <row r="193" spans="1:34" ht="13" x14ac:dyDescent="0.3">
      <c r="A193" s="16"/>
      <c r="C193" s="17"/>
      <c r="D193" s="17"/>
      <c r="E193" s="17"/>
      <c r="F193" s="17"/>
      <c r="G193" s="17"/>
      <c r="H193" s="17"/>
      <c r="I193" s="17"/>
      <c r="J193" s="17"/>
      <c r="K193" s="17"/>
      <c r="L193" s="17"/>
      <c r="M193" s="17"/>
      <c r="N193" s="17"/>
      <c r="O193" s="17"/>
      <c r="P193" s="17"/>
      <c r="Q193" s="17"/>
      <c r="R193" s="17" t="s">
        <v>41</v>
      </c>
      <c r="S193" s="21">
        <f>SUM(S190:S192)</f>
        <v>285.14</v>
      </c>
      <c r="T193" s="17"/>
    </row>
    <row r="194" spans="1:34" s="2" customFormat="1" ht="13" x14ac:dyDescent="0.3">
      <c r="A194" s="18" t="s">
        <v>5</v>
      </c>
      <c r="B194" s="185" t="s">
        <v>40</v>
      </c>
      <c r="C194" s="185"/>
      <c r="D194" s="185"/>
      <c r="E194" s="185"/>
      <c r="F194" s="185"/>
      <c r="G194" s="185"/>
      <c r="H194" s="185"/>
      <c r="I194" s="185"/>
      <c r="J194" s="185"/>
      <c r="K194" s="185"/>
      <c r="L194" s="185"/>
      <c r="M194" s="185"/>
      <c r="N194" s="185"/>
      <c r="O194" s="185"/>
      <c r="P194" s="185"/>
      <c r="Q194" s="185"/>
      <c r="R194" s="25" t="s">
        <v>5</v>
      </c>
      <c r="S194" s="26" t="s">
        <v>5</v>
      </c>
      <c r="T194" s="25"/>
      <c r="AG194" s="20"/>
      <c r="AH194" s="79"/>
    </row>
    <row r="195" spans="1:34" ht="13" x14ac:dyDescent="0.3">
      <c r="A195" s="16"/>
      <c r="C195" s="180" t="s">
        <v>70</v>
      </c>
      <c r="D195" s="181"/>
      <c r="E195" s="181"/>
      <c r="F195" s="181"/>
      <c r="G195" s="181"/>
      <c r="H195" s="181"/>
      <c r="I195" s="181"/>
      <c r="J195" s="181"/>
      <c r="K195" s="181"/>
      <c r="L195" s="181"/>
      <c r="M195" s="181"/>
      <c r="N195" s="181"/>
      <c r="O195" s="181"/>
      <c r="P195" s="181"/>
      <c r="Q195" s="181"/>
      <c r="R195" s="182"/>
      <c r="S195" s="21">
        <v>318</v>
      </c>
      <c r="W195" s="1" t="s">
        <v>12</v>
      </c>
    </row>
    <row r="196" spans="1:34" ht="13" x14ac:dyDescent="0.3">
      <c r="A196" s="16"/>
      <c r="C196" s="180" t="s">
        <v>74</v>
      </c>
      <c r="D196" s="181"/>
      <c r="E196" s="181"/>
      <c r="F196" s="181"/>
      <c r="G196" s="181"/>
      <c r="H196" s="181"/>
      <c r="I196" s="181"/>
      <c r="J196" s="181"/>
      <c r="K196" s="181"/>
      <c r="L196" s="181"/>
      <c r="M196" s="181"/>
      <c r="N196" s="181"/>
      <c r="O196" s="181"/>
      <c r="P196" s="181"/>
      <c r="Q196" s="181"/>
      <c r="R196" s="182"/>
      <c r="S196" s="21">
        <v>112.36</v>
      </c>
      <c r="W196" s="1" t="s">
        <v>12</v>
      </c>
    </row>
    <row r="197" spans="1:34" ht="13" x14ac:dyDescent="0.3">
      <c r="A197" s="16"/>
      <c r="C197" s="180" t="s">
        <v>75</v>
      </c>
      <c r="D197" s="181"/>
      <c r="E197" s="181"/>
      <c r="F197" s="181"/>
      <c r="G197" s="181"/>
      <c r="H197" s="181"/>
      <c r="I197" s="181"/>
      <c r="J197" s="181"/>
      <c r="K197" s="181"/>
      <c r="L197" s="181"/>
      <c r="M197" s="181"/>
      <c r="N197" s="181"/>
      <c r="O197" s="181"/>
      <c r="P197" s="181"/>
      <c r="Q197" s="181"/>
      <c r="R197" s="182"/>
      <c r="S197" s="21">
        <v>212</v>
      </c>
      <c r="W197" s="1" t="s">
        <v>12</v>
      </c>
    </row>
    <row r="198" spans="1:34" ht="13" x14ac:dyDescent="0.3">
      <c r="A198" s="16"/>
      <c r="C198" s="180" t="s">
        <v>71</v>
      </c>
      <c r="D198" s="181"/>
      <c r="E198" s="181"/>
      <c r="F198" s="181"/>
      <c r="G198" s="181"/>
      <c r="H198" s="181"/>
      <c r="I198" s="181"/>
      <c r="J198" s="181"/>
      <c r="K198" s="181"/>
      <c r="L198" s="181"/>
      <c r="M198" s="181"/>
      <c r="N198" s="181"/>
      <c r="O198" s="181"/>
      <c r="P198" s="181"/>
      <c r="Q198" s="181"/>
      <c r="R198" s="182"/>
      <c r="S198" s="21">
        <v>200.34</v>
      </c>
      <c r="W198" s="1" t="s">
        <v>12</v>
      </c>
    </row>
    <row r="199" spans="1:34" ht="13" x14ac:dyDescent="0.3">
      <c r="A199" s="16"/>
      <c r="C199" s="180" t="s">
        <v>76</v>
      </c>
      <c r="D199" s="181"/>
      <c r="E199" s="181"/>
      <c r="F199" s="181"/>
      <c r="G199" s="181"/>
      <c r="H199" s="181"/>
      <c r="I199" s="181"/>
      <c r="J199" s="181"/>
      <c r="K199" s="181"/>
      <c r="L199" s="181"/>
      <c r="M199" s="181"/>
      <c r="N199" s="181"/>
      <c r="O199" s="181"/>
      <c r="P199" s="181"/>
      <c r="Q199" s="181"/>
      <c r="R199" s="182"/>
      <c r="S199" s="21">
        <v>75</v>
      </c>
      <c r="W199" s="60" t="s">
        <v>12</v>
      </c>
    </row>
    <row r="200" spans="1:34" ht="13" x14ac:dyDescent="0.3">
      <c r="A200" s="16"/>
      <c r="R200" s="17" t="s">
        <v>41</v>
      </c>
      <c r="S200" s="23">
        <f>SUM(S195:S199)</f>
        <v>917.7</v>
      </c>
    </row>
    <row r="201" spans="1:34" x14ac:dyDescent="0.25">
      <c r="A201" s="16"/>
      <c r="R201" s="55" t="s">
        <v>96</v>
      </c>
      <c r="S201" s="22">
        <f>S193+S200</f>
        <v>1202.8400000000001</v>
      </c>
    </row>
    <row r="202" spans="1:34" x14ac:dyDescent="0.25">
      <c r="A202" s="16"/>
      <c r="C202" s="34" t="s">
        <v>50</v>
      </c>
      <c r="D202" s="47" t="s">
        <v>156</v>
      </c>
      <c r="E202" s="133" t="s">
        <v>51</v>
      </c>
      <c r="F202" s="134"/>
      <c r="G202" s="134"/>
      <c r="H202" s="135"/>
      <c r="I202" s="136" t="s">
        <v>31</v>
      </c>
      <c r="J202" s="136"/>
      <c r="K202" s="35"/>
      <c r="L202" s="136" t="s">
        <v>32</v>
      </c>
      <c r="M202" s="136"/>
      <c r="N202" s="204"/>
      <c r="O202" s="179"/>
      <c r="P202" s="179"/>
      <c r="Q202" s="179"/>
      <c r="R202" s="179"/>
      <c r="S202" s="179"/>
      <c r="T202" s="179"/>
      <c r="U202" s="179"/>
      <c r="V202" s="179"/>
      <c r="W202" s="179"/>
      <c r="X202" s="179"/>
      <c r="Y202" s="179"/>
    </row>
    <row r="203" spans="1:34" ht="25.5" customHeight="1" x14ac:dyDescent="0.25">
      <c r="A203" s="16"/>
      <c r="C203" s="24">
        <v>10</v>
      </c>
      <c r="D203" s="31">
        <v>1000</v>
      </c>
      <c r="E203" s="137" t="s">
        <v>46</v>
      </c>
      <c r="F203" s="115"/>
      <c r="G203" s="115"/>
      <c r="H203" s="116"/>
      <c r="I203" s="117">
        <f>L204</f>
        <v>1202.8400000000001</v>
      </c>
      <c r="J203" s="117"/>
      <c r="K203" s="1"/>
      <c r="L203" s="117" t="s">
        <v>5</v>
      </c>
      <c r="M203" s="117"/>
      <c r="N203" s="187" t="s">
        <v>183</v>
      </c>
      <c r="O203" s="188"/>
      <c r="P203" s="188"/>
      <c r="Q203" s="188"/>
      <c r="R203" s="188"/>
      <c r="S203" s="188"/>
      <c r="T203" s="188"/>
      <c r="U203" s="188"/>
      <c r="V203" s="188"/>
      <c r="W203" s="188"/>
      <c r="X203" s="188"/>
      <c r="Y203" s="189"/>
    </row>
    <row r="204" spans="1:34" ht="24.75" customHeight="1" x14ac:dyDescent="0.25">
      <c r="A204" s="16"/>
      <c r="C204" s="24">
        <v>10</v>
      </c>
      <c r="D204" s="31">
        <v>1000</v>
      </c>
      <c r="E204" s="137" t="s">
        <v>2</v>
      </c>
      <c r="F204" s="115"/>
      <c r="G204" s="115"/>
      <c r="H204" s="116"/>
      <c r="I204" s="186"/>
      <c r="J204" s="186"/>
      <c r="K204" s="1"/>
      <c r="L204" s="186">
        <f>I183+I174+I164</f>
        <v>1202.8400000000001</v>
      </c>
      <c r="M204" s="163"/>
      <c r="N204" s="139" t="s">
        <v>183</v>
      </c>
      <c r="O204" s="139"/>
      <c r="P204" s="139"/>
      <c r="Q204" s="139"/>
      <c r="R204" s="139"/>
      <c r="S204" s="139"/>
      <c r="T204" s="139"/>
      <c r="U204" s="139"/>
      <c r="V204" s="139"/>
      <c r="W204" s="139"/>
      <c r="X204" s="139"/>
      <c r="Y204" s="139"/>
    </row>
    <row r="205" spans="1:34" x14ac:dyDescent="0.25">
      <c r="A205" s="16"/>
      <c r="D205" t="s">
        <v>5</v>
      </c>
      <c r="W205" s="22"/>
    </row>
    <row r="206" spans="1:34" x14ac:dyDescent="0.25">
      <c r="A206" s="16"/>
    </row>
    <row r="207" spans="1:34" s="2" customFormat="1" ht="13" x14ac:dyDescent="0.3">
      <c r="A207" s="18">
        <v>12</v>
      </c>
      <c r="B207" s="152" t="s">
        <v>212</v>
      </c>
      <c r="C207" s="152"/>
      <c r="D207" s="152"/>
      <c r="E207" s="152"/>
      <c r="F207" s="152"/>
      <c r="G207" s="152"/>
      <c r="H207" s="152"/>
      <c r="I207" s="152"/>
      <c r="J207" s="152"/>
      <c r="K207" s="152"/>
      <c r="L207" s="152"/>
      <c r="M207" s="152"/>
      <c r="N207" s="152"/>
      <c r="O207" s="152"/>
      <c r="P207" s="152"/>
      <c r="Q207" s="152"/>
      <c r="R207" s="152"/>
      <c r="S207" s="152"/>
      <c r="T207" s="152"/>
      <c r="AG207" s="20"/>
      <c r="AH207" s="79"/>
    </row>
    <row r="208" spans="1:34" x14ac:dyDescent="0.25">
      <c r="A208" s="16"/>
    </row>
    <row r="209" spans="1:34" x14ac:dyDescent="0.25">
      <c r="A209" s="16"/>
      <c r="C209" s="34" t="s">
        <v>50</v>
      </c>
      <c r="D209" s="167" t="s">
        <v>53</v>
      </c>
      <c r="E209" s="167"/>
      <c r="F209" s="167"/>
      <c r="G209" s="167"/>
      <c r="H209" s="167"/>
      <c r="I209" s="136" t="s">
        <v>31</v>
      </c>
      <c r="J209" s="136"/>
      <c r="K209" s="35"/>
      <c r="L209" s="136" t="s">
        <v>32</v>
      </c>
      <c r="M209" s="136"/>
      <c r="S209" s="7"/>
    </row>
    <row r="210" spans="1:34" x14ac:dyDescent="0.25">
      <c r="A210" s="16"/>
      <c r="C210" s="24">
        <v>10</v>
      </c>
      <c r="D210" s="163" t="s">
        <v>42</v>
      </c>
      <c r="E210" s="163"/>
      <c r="F210" s="163"/>
      <c r="G210" s="163"/>
      <c r="H210" s="163"/>
      <c r="I210" s="117">
        <v>2100</v>
      </c>
      <c r="J210" s="117"/>
      <c r="K210" s="1"/>
      <c r="L210" s="117"/>
      <c r="M210" s="117"/>
      <c r="N210" s="163" t="s">
        <v>55</v>
      </c>
      <c r="O210" s="163"/>
      <c r="P210" s="163"/>
      <c r="Q210" s="163"/>
      <c r="R210" s="163"/>
      <c r="S210" s="163"/>
      <c r="T210" s="163"/>
      <c r="U210" s="163"/>
      <c r="V210" s="163"/>
      <c r="W210" s="163"/>
      <c r="X210" s="163"/>
    </row>
    <row r="211" spans="1:34" x14ac:dyDescent="0.25">
      <c r="A211" s="16"/>
      <c r="C211" s="24">
        <v>10</v>
      </c>
      <c r="D211" s="163" t="s">
        <v>11</v>
      </c>
      <c r="E211" s="163"/>
      <c r="F211" s="163"/>
      <c r="G211" s="163"/>
      <c r="H211" s="163"/>
      <c r="I211" s="117"/>
      <c r="J211" s="117"/>
      <c r="K211" s="1"/>
      <c r="L211" s="117">
        <v>2100</v>
      </c>
      <c r="M211" s="117"/>
      <c r="N211" s="163" t="s">
        <v>55</v>
      </c>
      <c r="O211" s="163"/>
      <c r="P211" s="163"/>
      <c r="Q211" s="163"/>
      <c r="R211" s="163"/>
      <c r="S211" s="163"/>
      <c r="T211" s="163"/>
      <c r="U211" s="163"/>
      <c r="V211" s="163"/>
      <c r="W211" s="163"/>
      <c r="X211" s="163"/>
    </row>
    <row r="212" spans="1:34" x14ac:dyDescent="0.25">
      <c r="A212" s="16"/>
    </row>
    <row r="213" spans="1:34" s="2" customFormat="1" ht="13" x14ac:dyDescent="0.3">
      <c r="A213" s="70">
        <v>13</v>
      </c>
      <c r="B213" s="152" t="s">
        <v>201</v>
      </c>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AG213" s="20"/>
      <c r="AH213" s="79"/>
    </row>
    <row r="214" spans="1:34" s="2" customFormat="1" ht="13" x14ac:dyDescent="0.3">
      <c r="A214" s="18"/>
      <c r="B214" s="185" t="s">
        <v>39</v>
      </c>
      <c r="C214" s="185"/>
      <c r="D214" s="185"/>
      <c r="E214" s="185"/>
      <c r="F214" s="185"/>
      <c r="G214" s="185"/>
      <c r="H214" s="185"/>
      <c r="I214" s="185"/>
      <c r="J214" s="185"/>
      <c r="K214" s="185"/>
      <c r="L214" s="185"/>
      <c r="M214" s="185"/>
      <c r="N214" s="185"/>
      <c r="O214" s="185"/>
      <c r="P214" s="185"/>
      <c r="Q214" s="185"/>
      <c r="R214" s="25" t="s">
        <v>44</v>
      </c>
      <c r="S214" s="26">
        <v>450</v>
      </c>
      <c r="T214" s="25"/>
      <c r="W214" s="19"/>
      <c r="AG214" s="20"/>
      <c r="AH214" s="79"/>
    </row>
    <row r="215" spans="1:34" s="2" customFormat="1" ht="13.5" customHeight="1" x14ac:dyDescent="0.3">
      <c r="A215" s="18" t="s">
        <v>5</v>
      </c>
      <c r="B215" s="185" t="s">
        <v>40</v>
      </c>
      <c r="C215" s="185"/>
      <c r="D215" s="185"/>
      <c r="E215" s="185"/>
      <c r="F215" s="185"/>
      <c r="G215" s="185"/>
      <c r="H215" s="185"/>
      <c r="I215" s="185"/>
      <c r="J215" s="185"/>
      <c r="K215" s="185"/>
      <c r="L215" s="185"/>
      <c r="M215" s="185"/>
      <c r="N215" s="185"/>
      <c r="O215" s="185"/>
      <c r="P215" s="185"/>
      <c r="Q215" s="185"/>
      <c r="R215" s="25" t="s">
        <v>44</v>
      </c>
      <c r="S215" s="26">
        <v>1500</v>
      </c>
      <c r="T215" s="25"/>
      <c r="W215" s="20"/>
      <c r="AG215" s="20"/>
      <c r="AH215" s="79"/>
    </row>
    <row r="216" spans="1:34" x14ac:dyDescent="0.25">
      <c r="A216" s="16"/>
      <c r="R216" s="22"/>
      <c r="S216" s="22"/>
    </row>
    <row r="217" spans="1:34" x14ac:dyDescent="0.25">
      <c r="A217" s="16"/>
      <c r="C217" s="34" t="s">
        <v>50</v>
      </c>
      <c r="D217" s="47" t="s">
        <v>156</v>
      </c>
      <c r="E217" s="133" t="s">
        <v>51</v>
      </c>
      <c r="F217" s="134"/>
      <c r="G217" s="134"/>
      <c r="H217" s="135"/>
      <c r="I217" s="136" t="s">
        <v>31</v>
      </c>
      <c r="J217" s="136"/>
      <c r="K217" s="35"/>
      <c r="L217" s="136" t="s">
        <v>32</v>
      </c>
      <c r="M217" s="136"/>
      <c r="O217" s="179"/>
      <c r="P217" s="179"/>
      <c r="Q217" s="179"/>
      <c r="R217" s="179"/>
      <c r="S217" s="179"/>
      <c r="T217" s="179"/>
      <c r="U217" s="179"/>
      <c r="V217" s="179"/>
      <c r="W217" s="179"/>
      <c r="X217" s="179"/>
      <c r="Y217" s="179"/>
    </row>
    <row r="218" spans="1:34" ht="39" customHeight="1" x14ac:dyDescent="0.25">
      <c r="A218" s="16"/>
      <c r="C218" s="24">
        <v>10</v>
      </c>
      <c r="D218" s="31"/>
      <c r="E218" s="137" t="s">
        <v>45</v>
      </c>
      <c r="F218" s="115"/>
      <c r="G218" s="115"/>
      <c r="H218" s="116"/>
      <c r="I218" s="117">
        <f>L221+100</f>
        <v>2050</v>
      </c>
      <c r="J218" s="117"/>
      <c r="K218" s="1"/>
      <c r="L218" s="117"/>
      <c r="M218" s="117"/>
      <c r="N218" s="139" t="s">
        <v>182</v>
      </c>
      <c r="O218" s="139"/>
      <c r="P218" s="139"/>
      <c r="Q218" s="139"/>
      <c r="R218" s="139"/>
      <c r="S218" s="139"/>
      <c r="T218" s="139"/>
      <c r="U218" s="139"/>
      <c r="V218" s="139"/>
      <c r="W218" s="139"/>
      <c r="X218" s="139"/>
      <c r="Y218" s="139"/>
    </row>
    <row r="219" spans="1:34" s="69" customFormat="1" ht="26" customHeight="1" x14ac:dyDescent="0.25">
      <c r="A219" s="16"/>
      <c r="C219" s="62">
        <v>10</v>
      </c>
      <c r="D219" s="63"/>
      <c r="E219" s="114" t="s">
        <v>124</v>
      </c>
      <c r="F219" s="115"/>
      <c r="G219" s="115"/>
      <c r="H219" s="116"/>
      <c r="I219" s="117"/>
      <c r="J219" s="117"/>
      <c r="K219" s="65"/>
      <c r="L219" s="117">
        <f>(1000*10%)+(700*5%)</f>
        <v>135</v>
      </c>
      <c r="M219" s="117"/>
      <c r="N219" s="164" t="s">
        <v>203</v>
      </c>
      <c r="O219" s="165"/>
      <c r="P219" s="165"/>
      <c r="Q219" s="165"/>
      <c r="R219" s="165"/>
      <c r="S219" s="165"/>
      <c r="T219" s="165"/>
      <c r="U219" s="165"/>
      <c r="V219" s="165"/>
      <c r="W219" s="165"/>
      <c r="X219" s="165"/>
      <c r="Y219" s="166"/>
      <c r="AG219" s="4"/>
      <c r="AH219" s="43"/>
    </row>
    <row r="220" spans="1:34" s="78" customFormat="1" ht="30" customHeight="1" x14ac:dyDescent="0.25">
      <c r="A220" s="16"/>
      <c r="C220" s="72">
        <v>10</v>
      </c>
      <c r="D220" s="71">
        <v>1000</v>
      </c>
      <c r="E220" s="215" t="s">
        <v>202</v>
      </c>
      <c r="F220" s="121"/>
      <c r="G220" s="121"/>
      <c r="H220" s="122"/>
      <c r="I220" s="117">
        <f>700*5%</f>
        <v>35</v>
      </c>
      <c r="J220" s="117"/>
      <c r="K220" s="75"/>
      <c r="L220" s="117"/>
      <c r="M220" s="117"/>
      <c r="N220" s="164" t="s">
        <v>204</v>
      </c>
      <c r="O220" s="165"/>
      <c r="P220" s="165"/>
      <c r="Q220" s="165"/>
      <c r="R220" s="165"/>
      <c r="S220" s="165"/>
      <c r="T220" s="165"/>
      <c r="U220" s="165"/>
      <c r="V220" s="165"/>
      <c r="W220" s="165"/>
      <c r="X220" s="165"/>
      <c r="Y220" s="166"/>
      <c r="AG220" s="4"/>
      <c r="AH220" s="43"/>
    </row>
    <row r="221" spans="1:34" ht="30" customHeight="1" x14ac:dyDescent="0.25">
      <c r="A221" s="16"/>
      <c r="C221" s="24">
        <v>10</v>
      </c>
      <c r="D221" s="31">
        <v>1000</v>
      </c>
      <c r="E221" s="137" t="s">
        <v>3</v>
      </c>
      <c r="F221" s="115"/>
      <c r="G221" s="115"/>
      <c r="H221" s="116"/>
      <c r="I221" s="117"/>
      <c r="J221" s="117"/>
      <c r="K221" s="1"/>
      <c r="L221" s="117">
        <f>S214+S215</f>
        <v>1950</v>
      </c>
      <c r="M221" s="117"/>
      <c r="N221" s="164" t="s">
        <v>184</v>
      </c>
      <c r="O221" s="165"/>
      <c r="P221" s="165"/>
      <c r="Q221" s="165"/>
      <c r="R221" s="165"/>
      <c r="S221" s="165"/>
      <c r="T221" s="165"/>
      <c r="U221" s="165"/>
      <c r="V221" s="165"/>
      <c r="W221" s="165"/>
      <c r="X221" s="165"/>
      <c r="Y221" s="166"/>
      <c r="AH221" s="107"/>
    </row>
    <row r="222" spans="1:34" x14ac:dyDescent="0.25">
      <c r="A222" s="16"/>
      <c r="D222" t="s">
        <v>5</v>
      </c>
      <c r="W222" s="22"/>
    </row>
    <row r="223" spans="1:34" s="2" customFormat="1" ht="14" customHeight="1" x14ac:dyDescent="0.3">
      <c r="A223" s="18">
        <v>14</v>
      </c>
      <c r="B223" s="131" t="s">
        <v>120</v>
      </c>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AE223"/>
      <c r="AF223"/>
      <c r="AG223" s="20"/>
      <c r="AH223" s="79"/>
    </row>
    <row r="224" spans="1:34" s="69" customFormat="1" x14ac:dyDescent="0.25">
      <c r="A224" s="16"/>
      <c r="C224" s="66" t="s">
        <v>50</v>
      </c>
      <c r="D224" s="167" t="s">
        <v>67</v>
      </c>
      <c r="E224" s="167"/>
      <c r="F224" s="167"/>
      <c r="G224" s="167"/>
      <c r="H224" s="167"/>
      <c r="I224" s="136" t="s">
        <v>31</v>
      </c>
      <c r="J224" s="136"/>
      <c r="K224" s="68"/>
      <c r="L224" s="136" t="s">
        <v>32</v>
      </c>
      <c r="M224" s="136"/>
      <c r="N224" s="163" t="s">
        <v>5</v>
      </c>
      <c r="O224" s="163"/>
      <c r="P224" s="163"/>
      <c r="Q224" s="163"/>
      <c r="R224" s="163"/>
      <c r="S224" s="163"/>
      <c r="T224" s="163"/>
      <c r="U224" s="163"/>
      <c r="V224" s="163"/>
      <c r="W224" s="163"/>
      <c r="X224" s="163"/>
      <c r="AG224" s="4"/>
      <c r="AH224" s="43"/>
    </row>
    <row r="225" spans="1:34" s="69" customFormat="1" ht="15.5" customHeight="1" x14ac:dyDescent="0.25">
      <c r="A225" s="16"/>
      <c r="C225" s="62">
        <v>10</v>
      </c>
      <c r="D225" s="168" t="s">
        <v>122</v>
      </c>
      <c r="E225" s="163"/>
      <c r="F225" s="163"/>
      <c r="G225" s="163"/>
      <c r="H225" s="163"/>
      <c r="I225" s="117">
        <v>250</v>
      </c>
      <c r="J225" s="117"/>
      <c r="K225" s="65"/>
      <c r="L225" s="117"/>
      <c r="M225" s="117"/>
      <c r="N225" s="158" t="s">
        <v>185</v>
      </c>
      <c r="O225" s="159"/>
      <c r="P225" s="159"/>
      <c r="Q225" s="159"/>
      <c r="R225" s="159"/>
      <c r="S225" s="159"/>
      <c r="T225" s="159"/>
      <c r="U225" s="159"/>
      <c r="V225" s="159"/>
      <c r="W225" s="159"/>
      <c r="X225" s="159"/>
      <c r="AG225" s="4"/>
      <c r="AH225" s="43"/>
    </row>
    <row r="226" spans="1:34" s="69" customFormat="1" ht="15.5" customHeight="1" x14ac:dyDescent="0.25">
      <c r="A226" s="16"/>
      <c r="C226" s="62">
        <v>10</v>
      </c>
      <c r="D226" s="163" t="s">
        <v>35</v>
      </c>
      <c r="E226" s="163"/>
      <c r="F226" s="163"/>
      <c r="G226" s="163"/>
      <c r="H226" s="163"/>
      <c r="I226" s="117" t="s">
        <v>5</v>
      </c>
      <c r="J226" s="117"/>
      <c r="K226" s="65"/>
      <c r="L226" s="117">
        <v>250</v>
      </c>
      <c r="M226" s="117"/>
      <c r="N226" s="159" t="s">
        <v>185</v>
      </c>
      <c r="O226" s="159"/>
      <c r="P226" s="159"/>
      <c r="Q226" s="159"/>
      <c r="R226" s="159"/>
      <c r="S226" s="159"/>
      <c r="T226" s="159"/>
      <c r="U226" s="159"/>
      <c r="V226" s="159"/>
      <c r="W226" s="159"/>
      <c r="X226" s="159"/>
      <c r="AG226" s="4"/>
      <c r="AH226" s="43"/>
    </row>
    <row r="227" spans="1:34" ht="11" customHeight="1" x14ac:dyDescent="0.3">
      <c r="A227" s="16"/>
      <c r="B227" s="131"/>
      <c r="C227" s="131"/>
      <c r="D227" s="131"/>
      <c r="E227" s="131"/>
      <c r="F227" s="131"/>
      <c r="G227" s="131"/>
      <c r="H227" s="131"/>
      <c r="I227" s="131"/>
      <c r="J227" s="131"/>
      <c r="K227" s="131"/>
      <c r="L227" s="131"/>
      <c r="M227" s="131"/>
      <c r="N227" s="131"/>
      <c r="O227" s="131"/>
      <c r="P227" s="131"/>
      <c r="Q227" s="131"/>
      <c r="R227" s="131"/>
      <c r="S227" s="131"/>
      <c r="T227" s="131"/>
      <c r="U227" s="131"/>
      <c r="V227" s="131"/>
      <c r="W227" s="131"/>
      <c r="X227" s="131"/>
    </row>
    <row r="228" spans="1:34" s="67" customFormat="1" ht="20" customHeight="1" x14ac:dyDescent="0.3">
      <c r="A228" s="70">
        <v>15</v>
      </c>
      <c r="B228" s="131" t="s">
        <v>119</v>
      </c>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AE228" s="69"/>
      <c r="AF228" s="69"/>
      <c r="AG228" s="20"/>
      <c r="AH228" s="79"/>
    </row>
    <row r="229" spans="1:34" s="69" customFormat="1" ht="11" customHeight="1" x14ac:dyDescent="0.3">
      <c r="A229" s="16"/>
      <c r="B229" s="131"/>
      <c r="C229" s="131"/>
      <c r="D229" s="131"/>
      <c r="E229" s="131"/>
      <c r="F229" s="131"/>
      <c r="G229" s="131"/>
      <c r="H229" s="131"/>
      <c r="I229" s="131"/>
      <c r="J229" s="131"/>
      <c r="K229" s="131"/>
      <c r="L229" s="131"/>
      <c r="M229" s="131"/>
      <c r="N229" s="131"/>
      <c r="O229" s="131"/>
      <c r="P229" s="131"/>
      <c r="Q229" s="131"/>
      <c r="R229" s="131"/>
      <c r="S229" s="131"/>
      <c r="T229" s="131"/>
      <c r="U229" s="131"/>
      <c r="V229" s="131"/>
      <c r="W229" s="131"/>
      <c r="X229" s="131"/>
      <c r="AG229" s="4"/>
      <c r="AH229" s="43"/>
    </row>
    <row r="230" spans="1:34" s="69" customFormat="1" x14ac:dyDescent="0.25">
      <c r="A230" s="16"/>
      <c r="C230" s="66" t="s">
        <v>50</v>
      </c>
      <c r="D230" s="91" t="s">
        <v>156</v>
      </c>
      <c r="E230" s="133" t="s">
        <v>53</v>
      </c>
      <c r="F230" s="134"/>
      <c r="G230" s="134"/>
      <c r="H230" s="135"/>
      <c r="I230" s="136" t="s">
        <v>31</v>
      </c>
      <c r="J230" s="136"/>
      <c r="K230" s="68"/>
      <c r="L230" s="136" t="s">
        <v>32</v>
      </c>
      <c r="M230" s="136"/>
      <c r="S230" s="7"/>
      <c r="AG230" s="4"/>
      <c r="AH230" s="43"/>
    </row>
    <row r="231" spans="1:34" s="69" customFormat="1" ht="16" customHeight="1" x14ac:dyDescent="0.25">
      <c r="A231" s="16"/>
      <c r="C231" s="62">
        <v>10</v>
      </c>
      <c r="D231" s="63">
        <v>300100</v>
      </c>
      <c r="E231" s="114" t="s">
        <v>2</v>
      </c>
      <c r="F231" s="115"/>
      <c r="G231" s="115"/>
      <c r="H231" s="116"/>
      <c r="I231" s="117">
        <v>500</v>
      </c>
      <c r="J231" s="117"/>
      <c r="K231" s="65"/>
      <c r="L231" s="117"/>
      <c r="M231" s="117"/>
      <c r="N231" s="138" t="s">
        <v>179</v>
      </c>
      <c r="O231" s="139"/>
      <c r="P231" s="139"/>
      <c r="Q231" s="139"/>
      <c r="R231" s="139"/>
      <c r="S231" s="139"/>
      <c r="T231" s="139"/>
      <c r="U231" s="139"/>
      <c r="V231" s="139"/>
      <c r="W231" s="139"/>
      <c r="X231" s="139"/>
      <c r="AG231" s="4"/>
      <c r="AH231" s="43"/>
    </row>
    <row r="232" spans="1:34" s="69" customFormat="1" ht="17.5" customHeight="1" x14ac:dyDescent="0.25">
      <c r="A232" s="16"/>
      <c r="C232" s="62">
        <v>10</v>
      </c>
      <c r="D232" s="63"/>
      <c r="E232" s="114" t="s">
        <v>116</v>
      </c>
      <c r="F232" s="115"/>
      <c r="G232" s="115"/>
      <c r="H232" s="116"/>
      <c r="I232" s="117"/>
      <c r="J232" s="117"/>
      <c r="K232" s="65"/>
      <c r="L232" s="117">
        <v>500</v>
      </c>
      <c r="M232" s="117"/>
      <c r="N232" s="138" t="s">
        <v>179</v>
      </c>
      <c r="O232" s="139"/>
      <c r="P232" s="139"/>
      <c r="Q232" s="139"/>
      <c r="R232" s="139"/>
      <c r="S232" s="139"/>
      <c r="T232" s="139"/>
      <c r="U232" s="139"/>
      <c r="V232" s="139"/>
      <c r="W232" s="139"/>
      <c r="X232" s="139"/>
      <c r="AG232" s="4"/>
      <c r="AH232" s="43"/>
    </row>
    <row r="233" spans="1:34" s="69" customFormat="1" x14ac:dyDescent="0.25">
      <c r="A233" s="16"/>
      <c r="D233" s="69" t="s">
        <v>5</v>
      </c>
      <c r="W233" s="22"/>
      <c r="AG233" s="4"/>
      <c r="AH233" s="43"/>
    </row>
    <row r="234" spans="1:34" s="67" customFormat="1" ht="50" customHeight="1" x14ac:dyDescent="0.3">
      <c r="A234" s="70">
        <v>16</v>
      </c>
      <c r="B234" s="131" t="s">
        <v>253</v>
      </c>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AE234" s="69"/>
      <c r="AF234" s="69"/>
      <c r="AG234" s="20"/>
      <c r="AH234" s="79"/>
    </row>
    <row r="235" spans="1:34" s="69" customFormat="1" ht="26.5" customHeight="1" x14ac:dyDescent="0.3">
      <c r="A235" s="16"/>
      <c r="B235" s="131" t="s">
        <v>208</v>
      </c>
      <c r="C235" s="131"/>
      <c r="D235" s="131"/>
      <c r="E235" s="131"/>
      <c r="F235" s="131"/>
      <c r="G235" s="131"/>
      <c r="H235" s="131"/>
      <c r="I235" s="131"/>
      <c r="J235" s="131"/>
      <c r="K235" s="131"/>
      <c r="L235" s="131"/>
      <c r="M235" s="131"/>
      <c r="N235" s="131"/>
      <c r="O235" s="131"/>
      <c r="P235" s="131"/>
      <c r="Q235" s="131"/>
      <c r="R235" s="131"/>
      <c r="S235" s="131"/>
      <c r="T235" s="131"/>
      <c r="U235" s="131"/>
      <c r="V235" s="131"/>
      <c r="W235" s="131"/>
      <c r="X235" s="131"/>
      <c r="AG235" s="4"/>
      <c r="AH235" s="43"/>
    </row>
    <row r="236" spans="1:34" s="69" customFormat="1" x14ac:dyDescent="0.25">
      <c r="A236" s="16"/>
      <c r="C236" s="66" t="s">
        <v>50</v>
      </c>
      <c r="D236" s="64" t="s">
        <v>156</v>
      </c>
      <c r="E236" s="133" t="s">
        <v>53</v>
      </c>
      <c r="F236" s="134"/>
      <c r="G236" s="134"/>
      <c r="H236" s="135"/>
      <c r="I236" s="136" t="s">
        <v>31</v>
      </c>
      <c r="J236" s="136"/>
      <c r="K236" s="68"/>
      <c r="L236" s="136" t="s">
        <v>32</v>
      </c>
      <c r="M236" s="136"/>
      <c r="S236" s="7"/>
      <c r="AG236" s="4"/>
      <c r="AH236" s="43"/>
    </row>
    <row r="237" spans="1:34" s="69" customFormat="1" ht="28.5" customHeight="1" x14ac:dyDescent="0.25">
      <c r="A237" s="16"/>
      <c r="C237" s="62">
        <v>10</v>
      </c>
      <c r="D237" s="63">
        <v>300100</v>
      </c>
      <c r="E237" s="137" t="s">
        <v>2</v>
      </c>
      <c r="F237" s="115"/>
      <c r="G237" s="115"/>
      <c r="H237" s="116"/>
      <c r="I237" s="117">
        <v>200</v>
      </c>
      <c r="J237" s="117"/>
      <c r="K237" s="65"/>
      <c r="L237" s="117"/>
      <c r="M237" s="117"/>
      <c r="N237" s="170" t="s">
        <v>106</v>
      </c>
      <c r="O237" s="139"/>
      <c r="P237" s="139"/>
      <c r="Q237" s="139"/>
      <c r="R237" s="139"/>
      <c r="S237" s="139"/>
      <c r="T237" s="139"/>
      <c r="U237" s="139"/>
      <c r="V237" s="139"/>
      <c r="W237" s="139"/>
      <c r="X237" s="139"/>
      <c r="AG237" s="4"/>
      <c r="AH237" s="43"/>
    </row>
    <row r="238" spans="1:34" s="69" customFormat="1" ht="17.5" customHeight="1" x14ac:dyDescent="0.25">
      <c r="A238" s="16"/>
      <c r="C238" s="62">
        <v>10</v>
      </c>
      <c r="D238" s="63"/>
      <c r="E238" s="169" t="s">
        <v>1</v>
      </c>
      <c r="F238" s="115"/>
      <c r="G238" s="115"/>
      <c r="H238" s="116"/>
      <c r="I238" s="117"/>
      <c r="J238" s="117"/>
      <c r="K238" s="65"/>
      <c r="L238" s="117">
        <v>50</v>
      </c>
      <c r="M238" s="117"/>
      <c r="N238" s="170" t="s">
        <v>108</v>
      </c>
      <c r="O238" s="139"/>
      <c r="P238" s="139"/>
      <c r="Q238" s="139"/>
      <c r="R238" s="139"/>
      <c r="S238" s="139"/>
      <c r="T238" s="139"/>
      <c r="U238" s="139"/>
      <c r="V238" s="139"/>
      <c r="W238" s="139"/>
      <c r="X238" s="139"/>
      <c r="AG238" s="4"/>
      <c r="AH238" s="43"/>
    </row>
    <row r="239" spans="1:34" s="69" customFormat="1" ht="42" customHeight="1" x14ac:dyDescent="0.25">
      <c r="A239" s="16"/>
      <c r="C239" s="62">
        <v>10</v>
      </c>
      <c r="D239" s="63">
        <v>300100</v>
      </c>
      <c r="E239" s="114" t="s">
        <v>232</v>
      </c>
      <c r="F239" s="115"/>
      <c r="G239" s="115"/>
      <c r="H239" s="116"/>
      <c r="I239" s="117">
        <v>0</v>
      </c>
      <c r="J239" s="117"/>
      <c r="K239" s="65"/>
      <c r="L239" s="117">
        <v>15</v>
      </c>
      <c r="M239" s="117"/>
      <c r="N239" s="118" t="s">
        <v>233</v>
      </c>
      <c r="O239" s="119"/>
      <c r="P239" s="119"/>
      <c r="Q239" s="119"/>
      <c r="R239" s="119"/>
      <c r="S239" s="119"/>
      <c r="T239" s="119"/>
      <c r="U239" s="119"/>
      <c r="V239" s="119"/>
      <c r="W239" s="119"/>
      <c r="X239" s="119"/>
      <c r="AG239" s="4"/>
      <c r="AH239" s="107"/>
    </row>
    <row r="240" spans="1:34" s="69" customFormat="1" ht="41.5" customHeight="1" x14ac:dyDescent="0.25">
      <c r="A240" s="16"/>
      <c r="C240" s="62">
        <v>10</v>
      </c>
      <c r="D240" s="63"/>
      <c r="E240" s="120" t="s">
        <v>238</v>
      </c>
      <c r="F240" s="121"/>
      <c r="G240" s="121"/>
      <c r="H240" s="122"/>
      <c r="I240" s="117"/>
      <c r="J240" s="117"/>
      <c r="K240" s="65"/>
      <c r="L240" s="117">
        <v>135</v>
      </c>
      <c r="M240" s="117"/>
      <c r="N240" s="171" t="s">
        <v>110</v>
      </c>
      <c r="O240" s="119"/>
      <c r="P240" s="119"/>
      <c r="Q240" s="119"/>
      <c r="R240" s="119"/>
      <c r="S240" s="119"/>
      <c r="T240" s="119"/>
      <c r="U240" s="119"/>
      <c r="V240" s="119"/>
      <c r="W240" s="119"/>
      <c r="X240" s="119"/>
      <c r="AG240" s="4"/>
      <c r="AH240" s="107"/>
    </row>
    <row r="241" spans="1:34" s="69" customFormat="1" x14ac:dyDescent="0.25">
      <c r="A241" s="16"/>
      <c r="D241" s="69" t="s">
        <v>5</v>
      </c>
      <c r="W241" s="22"/>
      <c r="AG241" s="4"/>
      <c r="AH241" s="43"/>
    </row>
    <row r="242" spans="1:34" s="67" customFormat="1" ht="50" customHeight="1" x14ac:dyDescent="0.3">
      <c r="A242" s="70">
        <v>17</v>
      </c>
      <c r="B242" s="131" t="s">
        <v>254</v>
      </c>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AE242" s="69"/>
      <c r="AF242" s="69"/>
      <c r="AG242" s="20"/>
      <c r="AH242" s="79"/>
    </row>
    <row r="243" spans="1:34" s="69" customFormat="1" ht="26.5" customHeight="1" x14ac:dyDescent="0.3">
      <c r="A243" s="16"/>
      <c r="B243" s="131" t="s">
        <v>158</v>
      </c>
      <c r="C243" s="131"/>
      <c r="D243" s="131"/>
      <c r="E243" s="131"/>
      <c r="F243" s="131"/>
      <c r="G243" s="131"/>
      <c r="H243" s="131"/>
      <c r="I243" s="131"/>
      <c r="J243" s="131"/>
      <c r="K243" s="131"/>
      <c r="L243" s="131"/>
      <c r="M243" s="131"/>
      <c r="N243" s="131"/>
      <c r="O243" s="131"/>
      <c r="P243" s="131"/>
      <c r="Q243" s="131"/>
      <c r="R243" s="131"/>
      <c r="S243" s="131"/>
      <c r="T243" s="131"/>
      <c r="U243" s="131"/>
      <c r="V243" s="131"/>
      <c r="W243" s="131"/>
      <c r="X243" s="131"/>
      <c r="AG243" s="4"/>
      <c r="AH243" s="43"/>
    </row>
    <row r="244" spans="1:34" s="69" customFormat="1" x14ac:dyDescent="0.25">
      <c r="A244" s="16"/>
      <c r="C244" s="66" t="s">
        <v>50</v>
      </c>
      <c r="D244" s="64" t="s">
        <v>156</v>
      </c>
      <c r="E244" s="133" t="s">
        <v>53</v>
      </c>
      <c r="F244" s="134"/>
      <c r="G244" s="134"/>
      <c r="H244" s="135"/>
      <c r="I244" s="136" t="s">
        <v>31</v>
      </c>
      <c r="J244" s="136"/>
      <c r="K244" s="68"/>
      <c r="L244" s="136" t="s">
        <v>32</v>
      </c>
      <c r="M244" s="136"/>
      <c r="S244" s="7"/>
      <c r="AG244" s="4"/>
      <c r="AH244" s="43"/>
    </row>
    <row r="245" spans="1:34" s="69" customFormat="1" ht="28.5" customHeight="1" x14ac:dyDescent="0.25">
      <c r="A245" s="16"/>
      <c r="C245" s="62">
        <v>10</v>
      </c>
      <c r="D245" s="63">
        <v>300100</v>
      </c>
      <c r="E245" s="137" t="s">
        <v>2</v>
      </c>
      <c r="F245" s="115"/>
      <c r="G245" s="115"/>
      <c r="H245" s="116"/>
      <c r="I245" s="117">
        <v>50</v>
      </c>
      <c r="J245" s="117"/>
      <c r="K245" s="65"/>
      <c r="L245" s="117"/>
      <c r="M245" s="117"/>
      <c r="N245" s="138" t="s">
        <v>179</v>
      </c>
      <c r="O245" s="139"/>
      <c r="P245" s="139"/>
      <c r="Q245" s="139"/>
      <c r="R245" s="139"/>
      <c r="S245" s="139"/>
      <c r="T245" s="139"/>
      <c r="U245" s="139"/>
      <c r="V245" s="139"/>
      <c r="W245" s="139"/>
      <c r="X245" s="139"/>
      <c r="AG245" s="4"/>
      <c r="AH245" s="43"/>
    </row>
    <row r="246" spans="1:34" s="69" customFormat="1" ht="24.75" customHeight="1" x14ac:dyDescent="0.25">
      <c r="A246" s="16"/>
      <c r="C246" s="62">
        <v>10</v>
      </c>
      <c r="D246" s="63"/>
      <c r="E246" s="114" t="s">
        <v>102</v>
      </c>
      <c r="F246" s="115"/>
      <c r="G246" s="115"/>
      <c r="H246" s="116"/>
      <c r="I246" s="117">
        <v>0</v>
      </c>
      <c r="J246" s="117"/>
      <c r="K246" s="65"/>
      <c r="L246" s="117">
        <v>48</v>
      </c>
      <c r="M246" s="117"/>
      <c r="N246" s="118" t="s">
        <v>118</v>
      </c>
      <c r="O246" s="119"/>
      <c r="P246" s="119"/>
      <c r="Q246" s="119"/>
      <c r="R246" s="119"/>
      <c r="S246" s="119"/>
      <c r="T246" s="119"/>
      <c r="U246" s="119"/>
      <c r="V246" s="119"/>
      <c r="W246" s="119"/>
      <c r="X246" s="119"/>
      <c r="AG246" s="4"/>
      <c r="AH246" s="107"/>
    </row>
    <row r="247" spans="1:34" s="69" customFormat="1" ht="24.75" customHeight="1" x14ac:dyDescent="0.25">
      <c r="A247" s="16"/>
      <c r="C247" s="62">
        <v>10</v>
      </c>
      <c r="D247" s="63"/>
      <c r="E247" s="114" t="s">
        <v>117</v>
      </c>
      <c r="F247" s="115"/>
      <c r="G247" s="115"/>
      <c r="H247" s="116"/>
      <c r="I247" s="117"/>
      <c r="J247" s="117"/>
      <c r="K247" s="65"/>
      <c r="L247" s="117">
        <v>2</v>
      </c>
      <c r="M247" s="117"/>
      <c r="N247" s="118" t="s">
        <v>118</v>
      </c>
      <c r="O247" s="119"/>
      <c r="P247" s="119"/>
      <c r="Q247" s="119"/>
      <c r="R247" s="119"/>
      <c r="S247" s="119"/>
      <c r="T247" s="119"/>
      <c r="U247" s="119"/>
      <c r="V247" s="119"/>
      <c r="W247" s="119"/>
      <c r="X247" s="119"/>
      <c r="AG247" s="4"/>
      <c r="AH247" s="107"/>
    </row>
    <row r="248" spans="1:34" s="69" customFormat="1" ht="24.75" customHeight="1" x14ac:dyDescent="0.25">
      <c r="A248" s="16"/>
      <c r="C248" s="62">
        <v>10</v>
      </c>
      <c r="D248" s="63"/>
      <c r="E248" s="114" t="s">
        <v>109</v>
      </c>
      <c r="F248" s="115"/>
      <c r="G248" s="115"/>
      <c r="H248" s="116"/>
      <c r="I248" s="117"/>
      <c r="J248" s="117"/>
      <c r="K248" s="65"/>
      <c r="L248" s="117">
        <v>30</v>
      </c>
      <c r="M248" s="117"/>
      <c r="N248" s="118" t="s">
        <v>118</v>
      </c>
      <c r="O248" s="119"/>
      <c r="P248" s="119"/>
      <c r="Q248" s="119"/>
      <c r="R248" s="119"/>
      <c r="S248" s="119"/>
      <c r="T248" s="119"/>
      <c r="U248" s="119"/>
      <c r="V248" s="119"/>
      <c r="W248" s="119"/>
      <c r="X248" s="119"/>
      <c r="AG248" s="4"/>
      <c r="AH248" s="43"/>
    </row>
    <row r="249" spans="1:34" s="69" customFormat="1" ht="24.75" customHeight="1" x14ac:dyDescent="0.25">
      <c r="A249" s="16"/>
      <c r="C249" s="62">
        <v>10</v>
      </c>
      <c r="D249" s="63"/>
      <c r="E249" s="114" t="s">
        <v>111</v>
      </c>
      <c r="F249" s="115"/>
      <c r="G249" s="115"/>
      <c r="H249" s="116"/>
      <c r="I249" s="117">
        <v>30</v>
      </c>
      <c r="J249" s="117"/>
      <c r="K249" s="65"/>
      <c r="L249" s="117"/>
      <c r="M249" s="117"/>
      <c r="N249" s="118" t="s">
        <v>118</v>
      </c>
      <c r="O249" s="119"/>
      <c r="P249" s="119"/>
      <c r="Q249" s="119"/>
      <c r="R249" s="119"/>
      <c r="S249" s="119"/>
      <c r="T249" s="119"/>
      <c r="U249" s="119"/>
      <c r="V249" s="119"/>
      <c r="W249" s="119"/>
      <c r="X249" s="119"/>
      <c r="AG249" s="4"/>
      <c r="AH249" s="43"/>
    </row>
    <row r="250" spans="1:34" s="69" customFormat="1" x14ac:dyDescent="0.25">
      <c r="A250" s="16"/>
      <c r="N250" s="151"/>
      <c r="O250" s="151"/>
      <c r="P250" s="151"/>
      <c r="Q250" s="151"/>
      <c r="R250" s="151"/>
      <c r="S250" s="151"/>
      <c r="T250" s="151"/>
      <c r="U250" s="151"/>
      <c r="V250" s="151"/>
      <c r="W250" s="151"/>
      <c r="X250" s="151"/>
      <c r="AG250" s="4"/>
      <c r="AH250" s="43"/>
    </row>
    <row r="251" spans="1:34" s="67" customFormat="1" ht="13" x14ac:dyDescent="0.3">
      <c r="A251" s="70">
        <v>18</v>
      </c>
      <c r="B251" s="152" t="s">
        <v>123</v>
      </c>
      <c r="C251" s="152"/>
      <c r="D251" s="152"/>
      <c r="E251" s="152"/>
      <c r="F251" s="152"/>
      <c r="G251" s="152"/>
      <c r="H251" s="152"/>
      <c r="I251" s="152"/>
      <c r="J251" s="152"/>
      <c r="K251" s="152"/>
      <c r="L251" s="152"/>
      <c r="M251" s="152"/>
      <c r="N251" s="152"/>
      <c r="O251" s="152"/>
      <c r="P251" s="152"/>
      <c r="Q251" s="152"/>
      <c r="R251" s="152"/>
      <c r="S251" s="152"/>
      <c r="T251" s="152"/>
      <c r="AG251" s="20"/>
      <c r="AH251" s="79"/>
    </row>
    <row r="252" spans="1:34" s="69" customFormat="1" x14ac:dyDescent="0.25">
      <c r="A252" s="16"/>
      <c r="C252" s="66" t="s">
        <v>50</v>
      </c>
      <c r="D252" s="64" t="s">
        <v>156</v>
      </c>
      <c r="E252" s="133" t="s">
        <v>53</v>
      </c>
      <c r="F252" s="134"/>
      <c r="G252" s="134"/>
      <c r="H252" s="135"/>
      <c r="I252" s="136" t="s">
        <v>31</v>
      </c>
      <c r="J252" s="136"/>
      <c r="K252" s="68"/>
      <c r="L252" s="136" t="s">
        <v>32</v>
      </c>
      <c r="M252" s="136"/>
      <c r="N252" s="163" t="s">
        <v>5</v>
      </c>
      <c r="O252" s="163"/>
      <c r="P252" s="163"/>
      <c r="Q252" s="163"/>
      <c r="R252" s="163"/>
      <c r="S252" s="163"/>
      <c r="T252" s="163"/>
      <c r="U252" s="163"/>
      <c r="V252" s="163"/>
      <c r="W252" s="163"/>
      <c r="X252" s="163"/>
      <c r="AG252" s="4"/>
      <c r="AH252" s="43"/>
    </row>
    <row r="253" spans="1:34" s="69" customFormat="1" ht="37" customHeight="1" x14ac:dyDescent="0.25">
      <c r="A253" s="16"/>
      <c r="C253" s="62">
        <v>10</v>
      </c>
      <c r="D253" s="63"/>
      <c r="E253" s="155" t="s">
        <v>37</v>
      </c>
      <c r="F253" s="156"/>
      <c r="G253" s="156"/>
      <c r="H253" s="157"/>
      <c r="I253" s="117">
        <v>500</v>
      </c>
      <c r="J253" s="117"/>
      <c r="K253" s="65"/>
      <c r="L253" s="117"/>
      <c r="M253" s="117"/>
      <c r="N253" s="158" t="s">
        <v>209</v>
      </c>
      <c r="O253" s="159"/>
      <c r="P253" s="159"/>
      <c r="Q253" s="159"/>
      <c r="R253" s="159"/>
      <c r="S253" s="159"/>
      <c r="T253" s="159"/>
      <c r="U253" s="159"/>
      <c r="V253" s="159"/>
      <c r="W253" s="159"/>
      <c r="X253" s="159"/>
      <c r="AG253" s="4"/>
      <c r="AH253" s="43"/>
    </row>
    <row r="254" spans="1:34" s="69" customFormat="1" ht="79" customHeight="1" x14ac:dyDescent="0.25">
      <c r="A254" s="16"/>
      <c r="C254" s="62">
        <v>10</v>
      </c>
      <c r="D254" s="63">
        <v>300100</v>
      </c>
      <c r="E254" s="140" t="s">
        <v>2</v>
      </c>
      <c r="F254" s="141"/>
      <c r="G254" s="141"/>
      <c r="H254" s="142"/>
      <c r="I254" s="117">
        <v>5</v>
      </c>
      <c r="J254" s="117"/>
      <c r="K254" s="65"/>
      <c r="L254" s="117" t="s">
        <v>5</v>
      </c>
      <c r="M254" s="117"/>
      <c r="N254" s="158" t="s">
        <v>210</v>
      </c>
      <c r="O254" s="159"/>
      <c r="P254" s="159"/>
      <c r="Q254" s="159"/>
      <c r="R254" s="159"/>
      <c r="S254" s="159"/>
      <c r="T254" s="159"/>
      <c r="U254" s="159"/>
      <c r="V254" s="159"/>
      <c r="W254" s="159"/>
      <c r="X254" s="159"/>
      <c r="AG254" s="4"/>
      <c r="AH254" s="43"/>
    </row>
    <row r="255" spans="1:34" s="69" customFormat="1" ht="16" customHeight="1" x14ac:dyDescent="0.25">
      <c r="A255" s="16"/>
      <c r="C255" s="62">
        <v>10</v>
      </c>
      <c r="D255" s="63"/>
      <c r="E255" s="155" t="s">
        <v>35</v>
      </c>
      <c r="F255" s="156"/>
      <c r="G255" s="156"/>
      <c r="H255" s="157"/>
      <c r="I255" s="117" t="s">
        <v>5</v>
      </c>
      <c r="J255" s="117"/>
      <c r="K255" s="65"/>
      <c r="L255" s="117">
        <v>255</v>
      </c>
      <c r="M255" s="117"/>
      <c r="N255" s="158" t="s">
        <v>211</v>
      </c>
      <c r="O255" s="159"/>
      <c r="P255" s="159"/>
      <c r="Q255" s="159"/>
      <c r="R255" s="159"/>
      <c r="S255" s="159"/>
      <c r="T255" s="159"/>
      <c r="U255" s="159"/>
      <c r="V255" s="159"/>
      <c r="W255" s="159"/>
      <c r="X255" s="159"/>
      <c r="AG255" s="4"/>
      <c r="AH255" s="43"/>
    </row>
    <row r="256" spans="1:34" s="69" customFormat="1" ht="17.5" customHeight="1" x14ac:dyDescent="0.25">
      <c r="A256" s="16"/>
      <c r="C256" s="62">
        <v>10</v>
      </c>
      <c r="D256" s="63"/>
      <c r="E256" s="140" t="s">
        <v>121</v>
      </c>
      <c r="F256" s="141"/>
      <c r="G256" s="141"/>
      <c r="H256" s="142"/>
      <c r="I256" s="117"/>
      <c r="J256" s="117"/>
      <c r="K256" s="65"/>
      <c r="L256" s="117">
        <v>250</v>
      </c>
      <c r="M256" s="117"/>
      <c r="N256" s="143" t="s">
        <v>211</v>
      </c>
      <c r="O256" s="144"/>
      <c r="P256" s="144"/>
      <c r="Q256" s="144"/>
      <c r="R256" s="144"/>
      <c r="S256" s="144"/>
      <c r="T256" s="144"/>
      <c r="U256" s="144"/>
      <c r="V256" s="144"/>
      <c r="W256" s="144"/>
      <c r="X256" s="145"/>
      <c r="AG256" s="4"/>
      <c r="AH256" s="43"/>
    </row>
    <row r="257" spans="1:34" s="69" customFormat="1" x14ac:dyDescent="0.25">
      <c r="A257" s="16"/>
      <c r="N257" s="151"/>
      <c r="O257" s="151"/>
      <c r="P257" s="151"/>
      <c r="Q257" s="151"/>
      <c r="R257" s="151"/>
      <c r="S257" s="151"/>
      <c r="T257" s="151"/>
      <c r="U257" s="151"/>
      <c r="V257" s="151"/>
      <c r="W257" s="151"/>
      <c r="X257" s="151"/>
      <c r="AG257" s="4"/>
      <c r="AH257" s="43"/>
    </row>
    <row r="258" spans="1:34" s="67" customFormat="1" ht="13" x14ac:dyDescent="0.3">
      <c r="A258" s="70">
        <v>19</v>
      </c>
      <c r="B258" s="152" t="s">
        <v>127</v>
      </c>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AG258" s="20"/>
      <c r="AH258" s="79"/>
    </row>
    <row r="259" spans="1:34" s="69" customFormat="1" x14ac:dyDescent="0.25">
      <c r="A259" s="16"/>
      <c r="C259" s="66" t="s">
        <v>50</v>
      </c>
      <c r="D259" s="64" t="s">
        <v>156</v>
      </c>
      <c r="E259" s="133" t="s">
        <v>53</v>
      </c>
      <c r="F259" s="134"/>
      <c r="G259" s="134"/>
      <c r="H259" s="135"/>
      <c r="I259" s="136" t="s">
        <v>31</v>
      </c>
      <c r="J259" s="136"/>
      <c r="K259" s="68"/>
      <c r="L259" s="136" t="s">
        <v>32</v>
      </c>
      <c r="M259" s="136"/>
      <c r="N259" s="163" t="s">
        <v>5</v>
      </c>
      <c r="O259" s="163"/>
      <c r="P259" s="163"/>
      <c r="Q259" s="163"/>
      <c r="R259" s="163"/>
      <c r="S259" s="163"/>
      <c r="T259" s="163"/>
      <c r="U259" s="163"/>
      <c r="V259" s="163"/>
      <c r="W259" s="163"/>
      <c r="X259" s="163"/>
      <c r="AG259" s="4"/>
      <c r="AH259" s="43"/>
    </row>
    <row r="260" spans="1:34" s="69" customFormat="1" x14ac:dyDescent="0.25">
      <c r="A260" s="16"/>
      <c r="C260" s="62">
        <v>10</v>
      </c>
      <c r="D260" s="80"/>
      <c r="E260" s="140" t="s">
        <v>97</v>
      </c>
      <c r="F260" s="141"/>
      <c r="G260" s="141"/>
      <c r="H260" s="142"/>
      <c r="I260" s="117">
        <v>2000</v>
      </c>
      <c r="J260" s="117"/>
      <c r="K260" s="65"/>
      <c r="L260" s="117"/>
      <c r="M260" s="117"/>
      <c r="N260" s="158" t="s">
        <v>173</v>
      </c>
      <c r="O260" s="159"/>
      <c r="P260" s="159"/>
      <c r="Q260" s="159"/>
      <c r="R260" s="159"/>
      <c r="S260" s="159"/>
      <c r="T260" s="159"/>
      <c r="U260" s="159"/>
      <c r="V260" s="159"/>
      <c r="W260" s="159"/>
      <c r="X260" s="159"/>
      <c r="AG260" s="4"/>
      <c r="AH260" s="43"/>
    </row>
    <row r="261" spans="1:34" s="69" customFormat="1" x14ac:dyDescent="0.25">
      <c r="A261" s="16"/>
      <c r="C261" s="62">
        <v>10</v>
      </c>
      <c r="D261" s="80"/>
      <c r="E261" s="140" t="s">
        <v>128</v>
      </c>
      <c r="F261" s="141"/>
      <c r="G261" s="141"/>
      <c r="H261" s="142"/>
      <c r="I261" s="117" t="s">
        <v>5</v>
      </c>
      <c r="J261" s="117"/>
      <c r="K261" s="65"/>
      <c r="L261" s="117">
        <v>2000</v>
      </c>
      <c r="M261" s="117"/>
      <c r="N261" s="158" t="s">
        <v>179</v>
      </c>
      <c r="O261" s="159"/>
      <c r="P261" s="159"/>
      <c r="Q261" s="159"/>
      <c r="R261" s="159"/>
      <c r="S261" s="159"/>
      <c r="T261" s="159"/>
      <c r="U261" s="159"/>
      <c r="V261" s="159"/>
      <c r="W261" s="159"/>
      <c r="X261" s="159"/>
      <c r="AG261" s="4"/>
      <c r="AH261" s="43"/>
    </row>
    <row r="262" spans="1:34" x14ac:dyDescent="0.25">
      <c r="A262" s="16"/>
      <c r="D262" s="69"/>
      <c r="E262" s="151"/>
      <c r="F262" s="151"/>
      <c r="G262" s="151"/>
      <c r="H262" s="151"/>
      <c r="N262" s="151"/>
      <c r="O262" s="151"/>
      <c r="P262" s="151"/>
      <c r="Q262" s="151"/>
      <c r="R262" s="151"/>
      <c r="S262" s="151"/>
      <c r="T262" s="151"/>
      <c r="U262" s="151"/>
      <c r="V262" s="151"/>
      <c r="W262" s="151"/>
      <c r="X262" s="151"/>
    </row>
    <row r="263" spans="1:34" s="67" customFormat="1" ht="13" x14ac:dyDescent="0.3">
      <c r="A263" s="70">
        <v>20</v>
      </c>
      <c r="B263" s="152" t="s">
        <v>129</v>
      </c>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AG263" s="20"/>
      <c r="AH263" s="79"/>
    </row>
    <row r="264" spans="1:34" s="69" customFormat="1" x14ac:dyDescent="0.25">
      <c r="A264" s="16"/>
      <c r="C264" s="66" t="s">
        <v>50</v>
      </c>
      <c r="D264" s="64" t="s">
        <v>156</v>
      </c>
      <c r="E264" s="133" t="s">
        <v>53</v>
      </c>
      <c r="F264" s="134"/>
      <c r="G264" s="134"/>
      <c r="H264" s="135"/>
      <c r="I264" s="136" t="s">
        <v>31</v>
      </c>
      <c r="J264" s="136"/>
      <c r="K264" s="68"/>
      <c r="L264" s="136" t="s">
        <v>32</v>
      </c>
      <c r="M264" s="136"/>
      <c r="N264" s="163" t="s">
        <v>5</v>
      </c>
      <c r="O264" s="163"/>
      <c r="P264" s="163"/>
      <c r="Q264" s="163"/>
      <c r="R264" s="163"/>
      <c r="S264" s="163"/>
      <c r="T264" s="163"/>
      <c r="U264" s="163"/>
      <c r="V264" s="163"/>
      <c r="W264" s="163"/>
      <c r="X264" s="163"/>
      <c r="AG264" s="4"/>
      <c r="AH264" s="43"/>
    </row>
    <row r="265" spans="1:34" s="69" customFormat="1" x14ac:dyDescent="0.25">
      <c r="A265" s="16"/>
      <c r="C265" s="62">
        <v>10</v>
      </c>
      <c r="D265" s="63"/>
      <c r="E265" s="140" t="s">
        <v>11</v>
      </c>
      <c r="F265" s="141"/>
      <c r="G265" s="141"/>
      <c r="H265" s="142"/>
      <c r="I265" s="117">
        <v>2000</v>
      </c>
      <c r="J265" s="117"/>
      <c r="K265" s="65"/>
      <c r="L265" s="117"/>
      <c r="M265" s="117"/>
      <c r="N265" s="158" t="s">
        <v>174</v>
      </c>
      <c r="O265" s="159"/>
      <c r="P265" s="159"/>
      <c r="Q265" s="159"/>
      <c r="R265" s="159"/>
      <c r="S265" s="159"/>
      <c r="T265" s="159"/>
      <c r="U265" s="159"/>
      <c r="V265" s="159"/>
      <c r="W265" s="159"/>
      <c r="X265" s="159"/>
      <c r="AG265" s="4"/>
      <c r="AH265" s="43"/>
    </row>
    <row r="266" spans="1:34" s="69" customFormat="1" ht="12.5" customHeight="1" x14ac:dyDescent="0.25">
      <c r="A266" s="16"/>
      <c r="C266" s="62">
        <v>10</v>
      </c>
      <c r="D266" s="63"/>
      <c r="E266" s="140" t="s">
        <v>97</v>
      </c>
      <c r="F266" s="141"/>
      <c r="G266" s="141"/>
      <c r="H266" s="142"/>
      <c r="I266" s="117" t="s">
        <v>5</v>
      </c>
      <c r="J266" s="117"/>
      <c r="K266" s="65"/>
      <c r="L266" s="117">
        <v>2000</v>
      </c>
      <c r="M266" s="117"/>
      <c r="N266" s="158" t="s">
        <v>174</v>
      </c>
      <c r="O266" s="159"/>
      <c r="P266" s="159"/>
      <c r="Q266" s="159"/>
      <c r="R266" s="159"/>
      <c r="S266" s="159"/>
      <c r="T266" s="159"/>
      <c r="U266" s="159"/>
      <c r="V266" s="159"/>
      <c r="W266" s="159"/>
      <c r="X266" s="159"/>
      <c r="AG266" s="4"/>
      <c r="AH266" s="43"/>
    </row>
    <row r="267" spans="1:34" s="69" customFormat="1" x14ac:dyDescent="0.25">
      <c r="A267" s="16"/>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AG267" s="4"/>
      <c r="AH267" s="43"/>
    </row>
    <row r="268" spans="1:34" s="67" customFormat="1" ht="13" x14ac:dyDescent="0.3">
      <c r="A268" s="70">
        <v>21</v>
      </c>
      <c r="B268" s="152" t="s">
        <v>133</v>
      </c>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AG268" s="20"/>
      <c r="AH268" s="79"/>
    </row>
    <row r="269" spans="1:34" s="69" customFormat="1" x14ac:dyDescent="0.25">
      <c r="A269" s="16"/>
      <c r="C269" s="66" t="s">
        <v>50</v>
      </c>
      <c r="D269" s="64" t="s">
        <v>156</v>
      </c>
      <c r="E269" s="133" t="s">
        <v>53</v>
      </c>
      <c r="F269" s="134"/>
      <c r="G269" s="134"/>
      <c r="H269" s="135"/>
      <c r="I269" s="153" t="s">
        <v>31</v>
      </c>
      <c r="J269" s="154"/>
      <c r="K269" s="68"/>
      <c r="L269" s="153" t="s">
        <v>32</v>
      </c>
      <c r="M269" s="154"/>
      <c r="N269" s="155" t="s">
        <v>5</v>
      </c>
      <c r="O269" s="156"/>
      <c r="P269" s="156"/>
      <c r="Q269" s="156"/>
      <c r="R269" s="156"/>
      <c r="S269" s="156"/>
      <c r="T269" s="156"/>
      <c r="U269" s="156"/>
      <c r="V269" s="156"/>
      <c r="W269" s="156"/>
      <c r="X269" s="157"/>
      <c r="AG269" s="4"/>
      <c r="AH269" s="43"/>
    </row>
    <row r="270" spans="1:34" s="69" customFormat="1" ht="12.5" customHeight="1" x14ac:dyDescent="0.25">
      <c r="A270" s="16"/>
      <c r="C270" s="62">
        <v>10</v>
      </c>
      <c r="D270" s="63"/>
      <c r="E270" s="140" t="s">
        <v>125</v>
      </c>
      <c r="F270" s="141"/>
      <c r="G270" s="141"/>
      <c r="H270" s="142"/>
      <c r="I270" s="126">
        <v>500</v>
      </c>
      <c r="J270" s="127"/>
      <c r="K270" s="65"/>
      <c r="L270" s="126"/>
      <c r="M270" s="127"/>
      <c r="N270" s="143" t="s">
        <v>176</v>
      </c>
      <c r="O270" s="144"/>
      <c r="P270" s="144"/>
      <c r="Q270" s="144"/>
      <c r="R270" s="144"/>
      <c r="S270" s="144"/>
      <c r="T270" s="144"/>
      <c r="U270" s="144"/>
      <c r="V270" s="144"/>
      <c r="W270" s="144"/>
      <c r="X270" s="145"/>
      <c r="AG270" s="4"/>
      <c r="AH270" s="43"/>
    </row>
    <row r="271" spans="1:34" s="69" customFormat="1" ht="12.5" customHeight="1" x14ac:dyDescent="0.25">
      <c r="A271" s="16"/>
      <c r="C271" s="62">
        <v>10</v>
      </c>
      <c r="D271" s="63">
        <v>300100</v>
      </c>
      <c r="E271" s="140" t="s">
        <v>130</v>
      </c>
      <c r="F271" s="141"/>
      <c r="G271" s="141"/>
      <c r="H271" s="142"/>
      <c r="I271" s="126" t="s">
        <v>5</v>
      </c>
      <c r="J271" s="127"/>
      <c r="K271" s="65"/>
      <c r="L271" s="126">
        <v>500</v>
      </c>
      <c r="M271" s="127"/>
      <c r="N271" s="143" t="s">
        <v>175</v>
      </c>
      <c r="O271" s="144"/>
      <c r="P271" s="144"/>
      <c r="Q271" s="144"/>
      <c r="R271" s="144"/>
      <c r="S271" s="144"/>
      <c r="T271" s="144"/>
      <c r="U271" s="144"/>
      <c r="V271" s="144"/>
      <c r="W271" s="144"/>
      <c r="X271" s="145"/>
      <c r="AG271" s="4"/>
      <c r="AH271" s="43"/>
    </row>
    <row r="272" spans="1:34" s="69" customFormat="1" x14ac:dyDescent="0.25">
      <c r="A272" s="16"/>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AG272" s="4"/>
      <c r="AH272" s="43"/>
    </row>
    <row r="273" spans="1:34" s="67" customFormat="1" ht="13" x14ac:dyDescent="0.3">
      <c r="A273" s="70">
        <v>22</v>
      </c>
      <c r="B273" s="152" t="s">
        <v>131</v>
      </c>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AG273" s="20"/>
      <c r="AH273" s="79"/>
    </row>
    <row r="274" spans="1:34" s="69" customFormat="1" x14ac:dyDescent="0.25">
      <c r="A274" s="16"/>
      <c r="C274" s="66" t="s">
        <v>50</v>
      </c>
      <c r="D274" s="64" t="s">
        <v>156</v>
      </c>
      <c r="E274" s="133" t="s">
        <v>53</v>
      </c>
      <c r="F274" s="134"/>
      <c r="G274" s="134"/>
      <c r="H274" s="135"/>
      <c r="I274" s="153" t="s">
        <v>31</v>
      </c>
      <c r="J274" s="154"/>
      <c r="K274" s="68"/>
      <c r="L274" s="153" t="s">
        <v>32</v>
      </c>
      <c r="M274" s="154"/>
      <c r="N274" s="155" t="s">
        <v>5</v>
      </c>
      <c r="O274" s="156"/>
      <c r="P274" s="156"/>
      <c r="Q274" s="156"/>
      <c r="R274" s="156"/>
      <c r="S274" s="156"/>
      <c r="T274" s="156"/>
      <c r="U274" s="156"/>
      <c r="V274" s="156"/>
      <c r="W274" s="156"/>
      <c r="X274" s="157"/>
      <c r="AG274" s="4"/>
      <c r="AH274" s="43"/>
    </row>
    <row r="275" spans="1:34" s="69" customFormat="1" ht="12.5" customHeight="1" x14ac:dyDescent="0.25">
      <c r="A275" s="16"/>
      <c r="C275" s="62">
        <v>10</v>
      </c>
      <c r="D275" s="63"/>
      <c r="E275" s="140" t="s">
        <v>80</v>
      </c>
      <c r="F275" s="141"/>
      <c r="G275" s="141"/>
      <c r="H275" s="142"/>
      <c r="I275" s="126">
        <v>450</v>
      </c>
      <c r="J275" s="127"/>
      <c r="K275" s="65"/>
      <c r="L275" s="126"/>
      <c r="M275" s="127"/>
      <c r="N275" s="143" t="s">
        <v>176</v>
      </c>
      <c r="O275" s="144"/>
      <c r="P275" s="144"/>
      <c r="Q275" s="144"/>
      <c r="R275" s="144"/>
      <c r="S275" s="144"/>
      <c r="T275" s="144"/>
      <c r="U275" s="144"/>
      <c r="V275" s="144"/>
      <c r="W275" s="144"/>
      <c r="X275" s="145"/>
      <c r="AG275" s="4"/>
      <c r="AH275" s="43"/>
    </row>
    <row r="276" spans="1:34" s="69" customFormat="1" ht="12.5" customHeight="1" x14ac:dyDescent="0.25">
      <c r="A276" s="16"/>
      <c r="C276" s="62">
        <v>10</v>
      </c>
      <c r="D276" s="63"/>
      <c r="E276" s="140" t="s">
        <v>125</v>
      </c>
      <c r="F276" s="141"/>
      <c r="G276" s="141"/>
      <c r="H276" s="142"/>
      <c r="I276" s="126" t="s">
        <v>5</v>
      </c>
      <c r="J276" s="127"/>
      <c r="K276" s="65"/>
      <c r="L276" s="126">
        <v>500</v>
      </c>
      <c r="M276" s="127"/>
      <c r="N276" s="143" t="s">
        <v>176</v>
      </c>
      <c r="O276" s="144"/>
      <c r="P276" s="144"/>
      <c r="Q276" s="144"/>
      <c r="R276" s="144"/>
      <c r="S276" s="144"/>
      <c r="T276" s="144"/>
      <c r="U276" s="144"/>
      <c r="V276" s="144"/>
      <c r="W276" s="144"/>
      <c r="X276" s="145"/>
      <c r="AG276" s="4"/>
      <c r="AH276" s="43"/>
    </row>
    <row r="277" spans="1:34" s="69" customFormat="1" ht="12.5" customHeight="1" x14ac:dyDescent="0.25">
      <c r="A277" s="16"/>
      <c r="C277" s="62">
        <v>10</v>
      </c>
      <c r="D277" s="63">
        <v>300100</v>
      </c>
      <c r="E277" s="140" t="s">
        <v>132</v>
      </c>
      <c r="F277" s="141"/>
      <c r="G277" s="141"/>
      <c r="H277" s="142"/>
      <c r="I277" s="126">
        <v>50</v>
      </c>
      <c r="J277" s="127"/>
      <c r="K277" s="65"/>
      <c r="L277" s="126"/>
      <c r="M277" s="127"/>
      <c r="N277" s="143" t="s">
        <v>175</v>
      </c>
      <c r="O277" s="144"/>
      <c r="P277" s="144"/>
      <c r="Q277" s="144"/>
      <c r="R277" s="144"/>
      <c r="S277" s="144"/>
      <c r="T277" s="144"/>
      <c r="U277" s="144"/>
      <c r="V277" s="144"/>
      <c r="W277" s="144"/>
      <c r="X277" s="145"/>
      <c r="AG277" s="4"/>
      <c r="AH277" s="43"/>
    </row>
    <row r="278" spans="1:34" s="69" customFormat="1" x14ac:dyDescent="0.25">
      <c r="A278" s="16"/>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AG278" s="4"/>
      <c r="AH278" s="43"/>
    </row>
    <row r="279" spans="1:34" s="67" customFormat="1" ht="13" x14ac:dyDescent="0.3">
      <c r="A279" s="70">
        <v>23</v>
      </c>
      <c r="B279" s="152" t="s">
        <v>138</v>
      </c>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AG279" s="20"/>
      <c r="AH279" s="79"/>
    </row>
    <row r="280" spans="1:34" s="69" customFormat="1" x14ac:dyDescent="0.25">
      <c r="A280" s="16"/>
      <c r="C280" s="66" t="s">
        <v>50</v>
      </c>
      <c r="D280" s="64" t="s">
        <v>156</v>
      </c>
      <c r="E280" s="133" t="s">
        <v>53</v>
      </c>
      <c r="F280" s="134"/>
      <c r="G280" s="134"/>
      <c r="H280" s="135"/>
      <c r="I280" s="153" t="s">
        <v>31</v>
      </c>
      <c r="J280" s="154"/>
      <c r="K280" s="68"/>
      <c r="L280" s="153" t="s">
        <v>32</v>
      </c>
      <c r="M280" s="154"/>
      <c r="N280" s="155" t="s">
        <v>5</v>
      </c>
      <c r="O280" s="156"/>
      <c r="P280" s="156"/>
      <c r="Q280" s="156"/>
      <c r="R280" s="156"/>
      <c r="S280" s="156"/>
      <c r="T280" s="156"/>
      <c r="U280" s="156"/>
      <c r="V280" s="156"/>
      <c r="W280" s="156"/>
      <c r="X280" s="157"/>
      <c r="AG280" s="4"/>
      <c r="AH280" s="43"/>
    </row>
    <row r="281" spans="1:34" s="69" customFormat="1" ht="12.5" customHeight="1" x14ac:dyDescent="0.25">
      <c r="A281" s="16"/>
      <c r="C281" s="62">
        <v>10</v>
      </c>
      <c r="D281" s="63"/>
      <c r="E281" s="140" t="s">
        <v>135</v>
      </c>
      <c r="F281" s="141"/>
      <c r="G281" s="141"/>
      <c r="H281" s="142"/>
      <c r="I281" s="126">
        <v>90</v>
      </c>
      <c r="J281" s="127"/>
      <c r="K281" s="65"/>
      <c r="L281" s="126"/>
      <c r="M281" s="127"/>
      <c r="N281" s="143" t="s">
        <v>178</v>
      </c>
      <c r="O281" s="144"/>
      <c r="P281" s="144"/>
      <c r="Q281" s="144"/>
      <c r="R281" s="144"/>
      <c r="S281" s="144"/>
      <c r="T281" s="144"/>
      <c r="U281" s="144"/>
      <c r="V281" s="144"/>
      <c r="W281" s="144"/>
      <c r="X281" s="145"/>
      <c r="AG281" s="4"/>
      <c r="AH281" s="43"/>
    </row>
    <row r="282" spans="1:34" s="69" customFormat="1" ht="12.5" customHeight="1" x14ac:dyDescent="0.25">
      <c r="A282" s="16"/>
      <c r="C282" s="62">
        <v>10</v>
      </c>
      <c r="D282" s="63"/>
      <c r="E282" s="140" t="s">
        <v>136</v>
      </c>
      <c r="F282" s="141"/>
      <c r="G282" s="141"/>
      <c r="H282" s="142"/>
      <c r="I282" s="126" t="s">
        <v>5</v>
      </c>
      <c r="J282" s="127"/>
      <c r="K282" s="65"/>
      <c r="L282" s="126">
        <v>90</v>
      </c>
      <c r="M282" s="127"/>
      <c r="N282" s="143" t="s">
        <v>178</v>
      </c>
      <c r="O282" s="144"/>
      <c r="P282" s="144"/>
      <c r="Q282" s="144"/>
      <c r="R282" s="144"/>
      <c r="S282" s="144"/>
      <c r="T282" s="144"/>
      <c r="U282" s="144"/>
      <c r="V282" s="144"/>
      <c r="W282" s="144"/>
      <c r="X282" s="145"/>
      <c r="AG282" s="4"/>
      <c r="AH282" s="43"/>
    </row>
    <row r="283" spans="1:34" s="69" customFormat="1" x14ac:dyDescent="0.25">
      <c r="A283" s="16"/>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AG283" s="4"/>
      <c r="AH283" s="43"/>
    </row>
    <row r="284" spans="1:34" s="67" customFormat="1" ht="13" x14ac:dyDescent="0.3">
      <c r="A284" s="70">
        <v>24</v>
      </c>
      <c r="B284" s="152" t="s">
        <v>139</v>
      </c>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AG284" s="20"/>
      <c r="AH284" s="79"/>
    </row>
    <row r="285" spans="1:34" s="69" customFormat="1" x14ac:dyDescent="0.25">
      <c r="A285" s="16"/>
      <c r="C285" s="66" t="s">
        <v>50</v>
      </c>
      <c r="D285" s="64" t="s">
        <v>156</v>
      </c>
      <c r="E285" s="133" t="s">
        <v>53</v>
      </c>
      <c r="F285" s="134"/>
      <c r="G285" s="134"/>
      <c r="H285" s="135"/>
      <c r="I285" s="153" t="s">
        <v>31</v>
      </c>
      <c r="J285" s="154"/>
      <c r="K285" s="68"/>
      <c r="L285" s="153" t="s">
        <v>32</v>
      </c>
      <c r="M285" s="154"/>
      <c r="N285" s="155" t="s">
        <v>5</v>
      </c>
      <c r="O285" s="156"/>
      <c r="P285" s="156"/>
      <c r="Q285" s="156"/>
      <c r="R285" s="156"/>
      <c r="S285" s="156"/>
      <c r="T285" s="156"/>
      <c r="U285" s="156"/>
      <c r="V285" s="156"/>
      <c r="W285" s="156"/>
      <c r="X285" s="157"/>
      <c r="AG285" s="4"/>
      <c r="AH285" s="43"/>
    </row>
    <row r="286" spans="1:34" s="69" customFormat="1" ht="12.5" customHeight="1" x14ac:dyDescent="0.25">
      <c r="A286" s="16"/>
      <c r="C286" s="62">
        <v>12</v>
      </c>
      <c r="D286" s="63"/>
      <c r="E286" s="140" t="s">
        <v>134</v>
      </c>
      <c r="F286" s="141"/>
      <c r="G286" s="141"/>
      <c r="H286" s="142"/>
      <c r="I286" s="126">
        <v>60</v>
      </c>
      <c r="J286" s="127"/>
      <c r="K286" s="65"/>
      <c r="L286" s="126"/>
      <c r="M286" s="127"/>
      <c r="N286" s="143" t="s">
        <v>177</v>
      </c>
      <c r="O286" s="144"/>
      <c r="P286" s="144"/>
      <c r="Q286" s="144"/>
      <c r="R286" s="144"/>
      <c r="S286" s="144"/>
      <c r="T286" s="144"/>
      <c r="U286" s="144"/>
      <c r="V286" s="144"/>
      <c r="W286" s="144"/>
      <c r="X286" s="145"/>
      <c r="AG286" s="4"/>
      <c r="AH286" s="43"/>
    </row>
    <row r="287" spans="1:34" s="69" customFormat="1" ht="12.5" customHeight="1" x14ac:dyDescent="0.25">
      <c r="A287" s="16"/>
      <c r="C287" s="62">
        <v>10</v>
      </c>
      <c r="D287" s="63"/>
      <c r="E287" s="140" t="s">
        <v>135</v>
      </c>
      <c r="F287" s="141"/>
      <c r="G287" s="141"/>
      <c r="H287" s="142"/>
      <c r="I287" s="126" t="s">
        <v>5</v>
      </c>
      <c r="J287" s="127"/>
      <c r="K287" s="65"/>
      <c r="L287" s="126">
        <v>90</v>
      </c>
      <c r="M287" s="127"/>
      <c r="N287" s="143" t="s">
        <v>178</v>
      </c>
      <c r="O287" s="144"/>
      <c r="P287" s="144"/>
      <c r="Q287" s="144"/>
      <c r="R287" s="144"/>
      <c r="S287" s="144"/>
      <c r="T287" s="144"/>
      <c r="U287" s="144"/>
      <c r="V287" s="144"/>
      <c r="W287" s="144"/>
      <c r="X287" s="145"/>
      <c r="AG287" s="4"/>
      <c r="AH287" s="43"/>
    </row>
    <row r="288" spans="1:34" s="69" customFormat="1" ht="12.5" customHeight="1" x14ac:dyDescent="0.25">
      <c r="A288" s="16"/>
      <c r="C288" s="62">
        <v>10</v>
      </c>
      <c r="D288" s="63"/>
      <c r="E288" s="140" t="s">
        <v>137</v>
      </c>
      <c r="F288" s="141"/>
      <c r="G288" s="141"/>
      <c r="H288" s="142"/>
      <c r="I288" s="126">
        <v>30</v>
      </c>
      <c r="J288" s="127"/>
      <c r="K288" s="65"/>
      <c r="L288" s="126">
        <v>0</v>
      </c>
      <c r="M288" s="127"/>
      <c r="N288" s="143" t="s">
        <v>178</v>
      </c>
      <c r="O288" s="144"/>
      <c r="P288" s="144"/>
      <c r="Q288" s="144"/>
      <c r="R288" s="144"/>
      <c r="S288" s="144"/>
      <c r="T288" s="144"/>
      <c r="U288" s="144"/>
      <c r="V288" s="144"/>
      <c r="W288" s="144"/>
      <c r="X288" s="145"/>
      <c r="AG288" s="4"/>
      <c r="AH288" s="43"/>
    </row>
    <row r="289" spans="1:41" s="69" customFormat="1" x14ac:dyDescent="0.25">
      <c r="A289" s="16"/>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AG289" s="4"/>
      <c r="AH289" s="43"/>
    </row>
    <row r="290" spans="1:41" s="67" customFormat="1" ht="13" x14ac:dyDescent="0.3">
      <c r="A290" s="70">
        <v>25</v>
      </c>
      <c r="B290" s="152" t="s">
        <v>152</v>
      </c>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AG290" s="20"/>
      <c r="AH290" s="79"/>
      <c r="AO290" s="69"/>
    </row>
    <row r="291" spans="1:41" s="69" customFormat="1" x14ac:dyDescent="0.25">
      <c r="A291" s="16"/>
      <c r="C291" s="66" t="s">
        <v>50</v>
      </c>
      <c r="D291" s="64" t="s">
        <v>156</v>
      </c>
      <c r="E291" s="133" t="s">
        <v>53</v>
      </c>
      <c r="F291" s="134"/>
      <c r="G291" s="134"/>
      <c r="H291" s="135"/>
      <c r="I291" s="153" t="s">
        <v>31</v>
      </c>
      <c r="J291" s="154"/>
      <c r="K291" s="68"/>
      <c r="L291" s="153" t="s">
        <v>32</v>
      </c>
      <c r="M291" s="154"/>
      <c r="N291" s="155" t="s">
        <v>5</v>
      </c>
      <c r="O291" s="156"/>
      <c r="P291" s="156"/>
      <c r="Q291" s="156"/>
      <c r="R291" s="156"/>
      <c r="S291" s="156"/>
      <c r="T291" s="156"/>
      <c r="U291" s="156"/>
      <c r="V291" s="156"/>
      <c r="W291" s="156"/>
      <c r="X291" s="157"/>
      <c r="AG291" s="4"/>
      <c r="AH291" s="43"/>
    </row>
    <row r="292" spans="1:41" s="69" customFormat="1" ht="12.5" customHeight="1" x14ac:dyDescent="0.25">
      <c r="A292" s="16"/>
      <c r="C292" s="62">
        <v>10</v>
      </c>
      <c r="D292" s="63"/>
      <c r="E292" s="140" t="s">
        <v>97</v>
      </c>
      <c r="F292" s="141"/>
      <c r="G292" s="141"/>
      <c r="H292" s="142"/>
      <c r="I292" s="126">
        <v>100</v>
      </c>
      <c r="J292" s="127"/>
      <c r="K292" s="65"/>
      <c r="L292" s="126"/>
      <c r="M292" s="127"/>
      <c r="N292" s="158" t="s">
        <v>173</v>
      </c>
      <c r="O292" s="159"/>
      <c r="P292" s="159"/>
      <c r="Q292" s="159"/>
      <c r="R292" s="159"/>
      <c r="S292" s="159"/>
      <c r="T292" s="159"/>
      <c r="U292" s="159"/>
      <c r="V292" s="159"/>
      <c r="W292" s="159"/>
      <c r="X292" s="159"/>
      <c r="AG292" s="4"/>
      <c r="AH292" s="43"/>
    </row>
    <row r="293" spans="1:41" s="69" customFormat="1" ht="12.5" customHeight="1" x14ac:dyDescent="0.25">
      <c r="A293" s="16"/>
      <c r="C293" s="62">
        <v>10</v>
      </c>
      <c r="D293" s="63"/>
      <c r="E293" s="140" t="s">
        <v>151</v>
      </c>
      <c r="F293" s="141"/>
      <c r="G293" s="141"/>
      <c r="H293" s="142"/>
      <c r="I293" s="126" t="s">
        <v>5</v>
      </c>
      <c r="J293" s="127"/>
      <c r="K293" s="65"/>
      <c r="L293" s="126">
        <v>100</v>
      </c>
      <c r="M293" s="127"/>
      <c r="N293" s="158" t="s">
        <v>179</v>
      </c>
      <c r="O293" s="159"/>
      <c r="P293" s="159"/>
      <c r="Q293" s="159"/>
      <c r="R293" s="159"/>
      <c r="S293" s="159"/>
      <c r="T293" s="159"/>
      <c r="U293" s="159"/>
      <c r="V293" s="159"/>
      <c r="W293" s="159"/>
      <c r="X293" s="159"/>
      <c r="AG293" s="4"/>
      <c r="AH293" s="43"/>
    </row>
    <row r="294" spans="1:41" s="69" customFormat="1" x14ac:dyDescent="0.25">
      <c r="A294" s="16"/>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AG294" s="4"/>
      <c r="AH294" s="43"/>
      <c r="AL294" s="4"/>
    </row>
    <row r="295" spans="1:41" s="67" customFormat="1" ht="13" x14ac:dyDescent="0.3">
      <c r="A295" s="70">
        <v>26</v>
      </c>
      <c r="B295" s="152" t="s">
        <v>153</v>
      </c>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AG295" s="20"/>
      <c r="AH295" s="79"/>
      <c r="AL295" s="20"/>
    </row>
    <row r="296" spans="1:41" s="69" customFormat="1" x14ac:dyDescent="0.25">
      <c r="A296" s="16"/>
      <c r="C296" s="66" t="s">
        <v>50</v>
      </c>
      <c r="D296" s="64" t="s">
        <v>156</v>
      </c>
      <c r="E296" s="133" t="s">
        <v>53</v>
      </c>
      <c r="F296" s="134"/>
      <c r="G296" s="134"/>
      <c r="H296" s="135"/>
      <c r="I296" s="153" t="s">
        <v>31</v>
      </c>
      <c r="J296" s="154"/>
      <c r="K296" s="68"/>
      <c r="L296" s="153" t="s">
        <v>32</v>
      </c>
      <c r="M296" s="154"/>
      <c r="N296" s="155" t="s">
        <v>5</v>
      </c>
      <c r="O296" s="156"/>
      <c r="P296" s="156"/>
      <c r="Q296" s="156"/>
      <c r="R296" s="156"/>
      <c r="S296" s="156"/>
      <c r="T296" s="156"/>
      <c r="U296" s="156"/>
      <c r="V296" s="156"/>
      <c r="W296" s="156"/>
      <c r="X296" s="157"/>
      <c r="AG296" s="4"/>
      <c r="AH296" s="43"/>
      <c r="AL296" s="4"/>
    </row>
    <row r="297" spans="1:41" s="69" customFormat="1" ht="12.5" customHeight="1" x14ac:dyDescent="0.25">
      <c r="A297" s="16"/>
      <c r="C297" s="62">
        <v>10</v>
      </c>
      <c r="D297" s="63"/>
      <c r="E297" s="140" t="s">
        <v>154</v>
      </c>
      <c r="F297" s="141"/>
      <c r="G297" s="141"/>
      <c r="H297" s="142"/>
      <c r="I297" s="126">
        <v>10</v>
      </c>
      <c r="J297" s="127"/>
      <c r="K297" s="65"/>
      <c r="L297" s="126"/>
      <c r="M297" s="127"/>
      <c r="N297" s="143"/>
      <c r="O297" s="144"/>
      <c r="P297" s="144"/>
      <c r="Q297" s="144"/>
      <c r="R297" s="144"/>
      <c r="S297" s="144"/>
      <c r="T297" s="144"/>
      <c r="U297" s="144"/>
      <c r="V297" s="144"/>
      <c r="W297" s="144"/>
      <c r="X297" s="145"/>
      <c r="AG297" s="4"/>
      <c r="AH297" s="43"/>
      <c r="AL297" s="4"/>
      <c r="AM297" s="82"/>
    </row>
    <row r="298" spans="1:41" s="69" customFormat="1" ht="12.5" customHeight="1" x14ac:dyDescent="0.25">
      <c r="A298" s="16"/>
      <c r="C298" s="62">
        <v>10</v>
      </c>
      <c r="D298" s="63"/>
      <c r="E298" s="140" t="s">
        <v>155</v>
      </c>
      <c r="F298" s="141"/>
      <c r="G298" s="141"/>
      <c r="H298" s="142"/>
      <c r="I298" s="126">
        <v>5</v>
      </c>
      <c r="J298" s="127"/>
      <c r="K298" s="65"/>
      <c r="L298" s="126"/>
      <c r="M298" s="127"/>
      <c r="N298" s="143"/>
      <c r="O298" s="144"/>
      <c r="P298" s="144"/>
      <c r="Q298" s="144"/>
      <c r="R298" s="144"/>
      <c r="S298" s="144"/>
      <c r="T298" s="144"/>
      <c r="U298" s="144"/>
      <c r="V298" s="144"/>
      <c r="W298" s="144"/>
      <c r="X298" s="145"/>
      <c r="AG298" s="4"/>
      <c r="AH298" s="43"/>
      <c r="AL298" s="4"/>
      <c r="AM298" s="82"/>
    </row>
    <row r="299" spans="1:41" s="69" customFormat="1" ht="12.5" customHeight="1" x14ac:dyDescent="0.25">
      <c r="A299" s="16"/>
      <c r="C299" s="62">
        <v>10</v>
      </c>
      <c r="D299" s="63"/>
      <c r="E299" s="140" t="s">
        <v>80</v>
      </c>
      <c r="F299" s="141"/>
      <c r="G299" s="141"/>
      <c r="H299" s="142"/>
      <c r="I299" s="126" t="s">
        <v>5</v>
      </c>
      <c r="J299" s="127"/>
      <c r="K299" s="65"/>
      <c r="L299" s="126">
        <v>15</v>
      </c>
      <c r="M299" s="127"/>
      <c r="N299" s="143" t="s">
        <v>180</v>
      </c>
      <c r="O299" s="144"/>
      <c r="P299" s="144"/>
      <c r="Q299" s="144"/>
      <c r="R299" s="144"/>
      <c r="S299" s="144"/>
      <c r="T299" s="144"/>
      <c r="U299" s="144"/>
      <c r="V299" s="144"/>
      <c r="W299" s="144"/>
      <c r="X299" s="145"/>
      <c r="AG299" s="4"/>
      <c r="AH299" s="108"/>
      <c r="AL299" s="4"/>
      <c r="AM299" s="82"/>
    </row>
    <row r="300" spans="1:41" x14ac:dyDescent="0.25">
      <c r="AL300" s="4"/>
    </row>
    <row r="301" spans="1:41" s="67" customFormat="1" ht="20" customHeight="1" x14ac:dyDescent="0.3">
      <c r="A301" s="70">
        <v>27</v>
      </c>
      <c r="B301" s="131" t="s">
        <v>215</v>
      </c>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AE301" s="69"/>
      <c r="AF301" s="69"/>
      <c r="AG301" s="20"/>
      <c r="AH301" s="79"/>
      <c r="AL301" s="20"/>
    </row>
    <row r="302" spans="1:41" s="69" customFormat="1" ht="11" customHeight="1" x14ac:dyDescent="0.3">
      <c r="A302" s="16"/>
      <c r="B302" s="131"/>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AG302" s="4"/>
      <c r="AH302" s="43"/>
      <c r="AL302" s="4"/>
    </row>
    <row r="303" spans="1:41" s="69" customFormat="1" x14ac:dyDescent="0.25">
      <c r="A303" s="16"/>
      <c r="C303" s="66" t="s">
        <v>50</v>
      </c>
      <c r="D303" s="91" t="s">
        <v>156</v>
      </c>
      <c r="E303" s="133" t="s">
        <v>53</v>
      </c>
      <c r="F303" s="134"/>
      <c r="G303" s="134"/>
      <c r="H303" s="135"/>
      <c r="I303" s="136" t="s">
        <v>31</v>
      </c>
      <c r="J303" s="136"/>
      <c r="K303" s="68"/>
      <c r="L303" s="136" t="s">
        <v>32</v>
      </c>
      <c r="M303" s="136"/>
      <c r="S303" s="7"/>
      <c r="AG303" s="4"/>
      <c r="AH303" s="43"/>
      <c r="AL303" s="4"/>
    </row>
    <row r="304" spans="1:41" s="69" customFormat="1" ht="16" customHeight="1" x14ac:dyDescent="0.25">
      <c r="A304" s="16"/>
      <c r="C304" s="62">
        <v>10</v>
      </c>
      <c r="D304" s="63">
        <v>300111</v>
      </c>
      <c r="E304" s="114" t="s">
        <v>157</v>
      </c>
      <c r="F304" s="115"/>
      <c r="G304" s="115"/>
      <c r="H304" s="116"/>
      <c r="I304" s="117">
        <v>200</v>
      </c>
      <c r="J304" s="117"/>
      <c r="K304" s="65"/>
      <c r="L304" s="117"/>
      <c r="M304" s="117"/>
      <c r="N304" s="114" t="s">
        <v>181</v>
      </c>
      <c r="O304" s="124"/>
      <c r="P304" s="124"/>
      <c r="Q304" s="124"/>
      <c r="R304" s="124"/>
      <c r="S304" s="124"/>
      <c r="T304" s="124"/>
      <c r="U304" s="124"/>
      <c r="V304" s="124"/>
      <c r="W304" s="124"/>
      <c r="X304" s="124"/>
      <c r="AG304" s="4"/>
      <c r="AH304" s="43"/>
      <c r="AL304" s="4"/>
    </row>
    <row r="305" spans="1:38" s="69" customFormat="1" ht="42" customHeight="1" x14ac:dyDescent="0.25">
      <c r="A305" s="16"/>
      <c r="C305" s="62">
        <v>10</v>
      </c>
      <c r="D305" s="63"/>
      <c r="E305" s="120" t="s">
        <v>231</v>
      </c>
      <c r="F305" s="121"/>
      <c r="G305" s="121"/>
      <c r="H305" s="122"/>
      <c r="I305" s="117"/>
      <c r="J305" s="117"/>
      <c r="K305" s="65"/>
      <c r="L305" s="117">
        <v>200</v>
      </c>
      <c r="M305" s="117"/>
      <c r="N305" s="120" t="s">
        <v>159</v>
      </c>
      <c r="O305" s="123"/>
      <c r="P305" s="123"/>
      <c r="Q305" s="123"/>
      <c r="R305" s="123"/>
      <c r="S305" s="123"/>
      <c r="T305" s="123"/>
      <c r="U305" s="123"/>
      <c r="V305" s="123"/>
      <c r="W305" s="123"/>
      <c r="X305" s="123"/>
      <c r="AG305" s="4"/>
      <c r="AH305" s="107"/>
      <c r="AL305" s="4"/>
    </row>
    <row r="306" spans="1:38" x14ac:dyDescent="0.25">
      <c r="E306" s="54"/>
      <c r="AL306" s="4"/>
    </row>
    <row r="307" spans="1:38" s="67" customFormat="1" ht="148.5" customHeight="1" x14ac:dyDescent="0.3">
      <c r="A307" s="70">
        <v>28</v>
      </c>
      <c r="B307" s="131" t="s">
        <v>255</v>
      </c>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AE307" s="69"/>
      <c r="AF307" s="69"/>
      <c r="AG307" s="20"/>
      <c r="AH307" s="79"/>
      <c r="AL307" s="20"/>
    </row>
    <row r="308" spans="1:38" s="69" customFormat="1" x14ac:dyDescent="0.25">
      <c r="A308" s="16"/>
      <c r="C308" s="66" t="s">
        <v>50</v>
      </c>
      <c r="D308" s="64" t="s">
        <v>156</v>
      </c>
      <c r="E308" s="133" t="s">
        <v>53</v>
      </c>
      <c r="F308" s="134"/>
      <c r="G308" s="134"/>
      <c r="H308" s="135"/>
      <c r="I308" s="136" t="s">
        <v>31</v>
      </c>
      <c r="J308" s="136"/>
      <c r="K308" s="68"/>
      <c r="L308" s="136" t="s">
        <v>32</v>
      </c>
      <c r="M308" s="136"/>
      <c r="S308" s="7"/>
      <c r="AG308" s="4"/>
      <c r="AH308" s="43"/>
    </row>
    <row r="309" spans="1:38" s="69" customFormat="1" ht="18.5" customHeight="1" x14ac:dyDescent="0.25">
      <c r="A309" s="16"/>
      <c r="C309" s="62">
        <v>10</v>
      </c>
      <c r="D309" s="63">
        <v>300111</v>
      </c>
      <c r="E309" s="137" t="s">
        <v>2</v>
      </c>
      <c r="F309" s="115"/>
      <c r="G309" s="115"/>
      <c r="H309" s="116"/>
      <c r="I309" s="117">
        <f>L312+L313</f>
        <v>63</v>
      </c>
      <c r="J309" s="117"/>
      <c r="K309" s="65"/>
      <c r="L309" s="117"/>
      <c r="M309" s="117"/>
      <c r="N309" s="138" t="s">
        <v>218</v>
      </c>
      <c r="O309" s="139"/>
      <c r="P309" s="139"/>
      <c r="Q309" s="139"/>
      <c r="R309" s="139"/>
      <c r="S309" s="139"/>
      <c r="T309" s="139"/>
      <c r="U309" s="139"/>
      <c r="V309" s="139"/>
      <c r="W309" s="139"/>
      <c r="X309" s="139"/>
      <c r="AG309" s="4"/>
      <c r="AH309" s="43"/>
    </row>
    <row r="310" spans="1:38" s="95" customFormat="1" ht="58.5" customHeight="1" x14ac:dyDescent="0.25">
      <c r="A310" s="16"/>
      <c r="C310" s="92">
        <v>10</v>
      </c>
      <c r="D310" s="93"/>
      <c r="E310" s="120" t="s">
        <v>161</v>
      </c>
      <c r="F310" s="121"/>
      <c r="G310" s="121"/>
      <c r="H310" s="122"/>
      <c r="I310" s="117">
        <f>118</f>
        <v>118</v>
      </c>
      <c r="J310" s="117"/>
      <c r="K310" s="94"/>
      <c r="L310" s="117"/>
      <c r="M310" s="117"/>
      <c r="N310" s="120" t="s">
        <v>244</v>
      </c>
      <c r="O310" s="123"/>
      <c r="P310" s="123"/>
      <c r="Q310" s="123"/>
      <c r="R310" s="123"/>
      <c r="S310" s="123"/>
      <c r="T310" s="123"/>
      <c r="U310" s="123"/>
      <c r="V310" s="123"/>
      <c r="W310" s="123"/>
      <c r="X310" s="123"/>
      <c r="AG310" s="4"/>
      <c r="AH310" s="107"/>
      <c r="AL310" s="4"/>
    </row>
    <row r="311" spans="1:38" s="69" customFormat="1" ht="23" customHeight="1" x14ac:dyDescent="0.25">
      <c r="A311" s="16"/>
      <c r="C311" s="62">
        <v>10</v>
      </c>
      <c r="D311" s="63"/>
      <c r="E311" s="114" t="s">
        <v>134</v>
      </c>
      <c r="F311" s="115"/>
      <c r="G311" s="115"/>
      <c r="H311" s="116"/>
      <c r="I311" s="117"/>
      <c r="J311" s="117"/>
      <c r="K311" s="65"/>
      <c r="L311" s="117">
        <f>72+46</f>
        <v>118</v>
      </c>
      <c r="M311" s="117"/>
      <c r="N311" s="118" t="s">
        <v>219</v>
      </c>
      <c r="O311" s="119"/>
      <c r="P311" s="119"/>
      <c r="Q311" s="119"/>
      <c r="R311" s="119"/>
      <c r="S311" s="119"/>
      <c r="T311" s="119"/>
      <c r="U311" s="119"/>
      <c r="V311" s="119"/>
      <c r="W311" s="119"/>
      <c r="X311" s="119"/>
      <c r="AG311" s="4"/>
      <c r="AH311" s="43"/>
    </row>
    <row r="312" spans="1:38" s="69" customFormat="1" ht="24.75" customHeight="1" x14ac:dyDescent="0.25">
      <c r="A312" s="16"/>
      <c r="C312" s="62">
        <v>10</v>
      </c>
      <c r="D312" s="63"/>
      <c r="E312" s="114" t="s">
        <v>102</v>
      </c>
      <c r="F312" s="115"/>
      <c r="G312" s="115"/>
      <c r="H312" s="116"/>
      <c r="I312" s="117"/>
      <c r="J312" s="117"/>
      <c r="K312" s="65"/>
      <c r="L312" s="117">
        <v>60</v>
      </c>
      <c r="M312" s="117"/>
      <c r="N312" s="118" t="s">
        <v>220</v>
      </c>
      <c r="O312" s="119"/>
      <c r="P312" s="119"/>
      <c r="Q312" s="119"/>
      <c r="R312" s="119"/>
      <c r="S312" s="119"/>
      <c r="T312" s="119"/>
      <c r="U312" s="119"/>
      <c r="V312" s="119"/>
      <c r="W312" s="119"/>
      <c r="X312" s="119"/>
      <c r="AG312" s="4"/>
      <c r="AH312" s="107"/>
    </row>
    <row r="313" spans="1:38" s="69" customFormat="1" ht="24.75" customHeight="1" x14ac:dyDescent="0.25">
      <c r="A313" s="16"/>
      <c r="C313" s="62">
        <v>10</v>
      </c>
      <c r="D313" s="63"/>
      <c r="E313" s="114" t="s">
        <v>117</v>
      </c>
      <c r="F313" s="124"/>
      <c r="G313" s="124"/>
      <c r="H313" s="125"/>
      <c r="I313" s="126"/>
      <c r="J313" s="127"/>
      <c r="K313" s="65"/>
      <c r="L313" s="126">
        <v>3</v>
      </c>
      <c r="M313" s="127"/>
      <c r="N313" s="128" t="s">
        <v>220</v>
      </c>
      <c r="O313" s="129"/>
      <c r="P313" s="129"/>
      <c r="Q313" s="129"/>
      <c r="R313" s="129"/>
      <c r="S313" s="129"/>
      <c r="T313" s="129"/>
      <c r="U313" s="129"/>
      <c r="V313" s="129"/>
      <c r="W313" s="129"/>
      <c r="X313" s="130"/>
      <c r="AG313" s="4"/>
      <c r="AH313" s="107"/>
    </row>
    <row r="314" spans="1:38" s="69" customFormat="1" ht="24.75" customHeight="1" x14ac:dyDescent="0.25">
      <c r="A314" s="16"/>
      <c r="C314" s="62">
        <v>10</v>
      </c>
      <c r="D314" s="63"/>
      <c r="E314" s="114" t="s">
        <v>109</v>
      </c>
      <c r="F314" s="115"/>
      <c r="G314" s="115"/>
      <c r="H314" s="116"/>
      <c r="I314" s="117"/>
      <c r="J314" s="117"/>
      <c r="K314" s="65"/>
      <c r="L314" s="117">
        <v>45</v>
      </c>
      <c r="M314" s="117"/>
      <c r="N314" s="118" t="s">
        <v>220</v>
      </c>
      <c r="O314" s="119"/>
      <c r="P314" s="119"/>
      <c r="Q314" s="119"/>
      <c r="R314" s="119"/>
      <c r="S314" s="119"/>
      <c r="T314" s="119"/>
      <c r="U314" s="119"/>
      <c r="V314" s="119"/>
      <c r="W314" s="119"/>
      <c r="X314" s="119"/>
      <c r="AG314" s="4"/>
      <c r="AH314" s="43"/>
    </row>
    <row r="315" spans="1:38" s="69" customFormat="1" ht="24.75" customHeight="1" x14ac:dyDescent="0.25">
      <c r="A315" s="16"/>
      <c r="C315" s="62">
        <v>10</v>
      </c>
      <c r="D315" s="63"/>
      <c r="E315" s="114" t="s">
        <v>111</v>
      </c>
      <c r="F315" s="115"/>
      <c r="G315" s="115"/>
      <c r="H315" s="116"/>
      <c r="I315" s="117">
        <v>45</v>
      </c>
      <c r="J315" s="117"/>
      <c r="K315" s="65"/>
      <c r="L315" s="117"/>
      <c r="M315" s="117"/>
      <c r="N315" s="118" t="s">
        <v>220</v>
      </c>
      <c r="O315" s="119"/>
      <c r="P315" s="119"/>
      <c r="Q315" s="119"/>
      <c r="R315" s="119"/>
      <c r="S315" s="119"/>
      <c r="T315" s="119"/>
      <c r="U315" s="119"/>
      <c r="V315" s="119"/>
      <c r="W315" s="119"/>
      <c r="X315" s="119"/>
      <c r="AG315" s="4"/>
      <c r="AH315" s="43"/>
    </row>
    <row r="316" spans="1:38" hidden="1" x14ac:dyDescent="0.25">
      <c r="I316" s="22"/>
      <c r="M316" s="22"/>
    </row>
    <row r="317" spans="1:38" s="77" customFormat="1" ht="47.5" hidden="1" customHeight="1" x14ac:dyDescent="0.3">
      <c r="A317" s="70">
        <v>29</v>
      </c>
      <c r="B317" s="131" t="s">
        <v>216</v>
      </c>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AE317" s="78"/>
      <c r="AF317" s="78"/>
      <c r="AG317" s="20"/>
      <c r="AH317" s="79"/>
      <c r="AL317" s="20"/>
    </row>
    <row r="318" spans="1:38" s="78" customFormat="1" hidden="1" x14ac:dyDescent="0.25">
      <c r="A318" s="16"/>
      <c r="C318" s="76" t="s">
        <v>50</v>
      </c>
      <c r="D318" s="73" t="s">
        <v>156</v>
      </c>
      <c r="E318" s="133" t="s">
        <v>53</v>
      </c>
      <c r="F318" s="134"/>
      <c r="G318" s="134"/>
      <c r="H318" s="135"/>
      <c r="I318" s="136" t="s">
        <v>31</v>
      </c>
      <c r="J318" s="136"/>
      <c r="K318" s="74"/>
      <c r="L318" s="136" t="s">
        <v>32</v>
      </c>
      <c r="M318" s="136"/>
      <c r="S318" s="7"/>
      <c r="AG318" s="4"/>
      <c r="AH318" s="43"/>
    </row>
    <row r="319" spans="1:38" s="78" customFormat="1" ht="18.5" hidden="1" customHeight="1" x14ac:dyDescent="0.25">
      <c r="A319" s="16"/>
      <c r="C319" s="72">
        <v>10</v>
      </c>
      <c r="D319" s="71">
        <v>300111</v>
      </c>
      <c r="E319" s="137" t="s">
        <v>217</v>
      </c>
      <c r="F319" s="115"/>
      <c r="G319" s="115"/>
      <c r="H319" s="116"/>
      <c r="I319" s="117">
        <v>1000</v>
      </c>
      <c r="J319" s="117"/>
      <c r="K319" s="75"/>
      <c r="L319" s="117"/>
      <c r="M319" s="117"/>
      <c r="N319" s="138" t="s">
        <v>218</v>
      </c>
      <c r="O319" s="139"/>
      <c r="P319" s="139"/>
      <c r="Q319" s="139"/>
      <c r="R319" s="139"/>
      <c r="S319" s="139"/>
      <c r="T319" s="139"/>
      <c r="U319" s="139"/>
      <c r="V319" s="139"/>
      <c r="W319" s="139"/>
      <c r="X319" s="139"/>
      <c r="AG319" s="4"/>
      <c r="AH319" s="43"/>
    </row>
    <row r="320" spans="1:38" s="78" customFormat="1" ht="19" hidden="1" customHeight="1" x14ac:dyDescent="0.25">
      <c r="A320" s="16"/>
      <c r="C320" s="72">
        <v>10</v>
      </c>
      <c r="D320" s="71"/>
      <c r="E320" s="120" t="s">
        <v>116</v>
      </c>
      <c r="F320" s="121"/>
      <c r="G320" s="121"/>
      <c r="H320" s="122"/>
      <c r="I320" s="117"/>
      <c r="J320" s="117"/>
      <c r="K320" s="75"/>
      <c r="L320" s="117">
        <v>1000</v>
      </c>
      <c r="M320" s="117"/>
      <c r="N320" s="138" t="s">
        <v>222</v>
      </c>
      <c r="O320" s="139"/>
      <c r="P320" s="139"/>
      <c r="Q320" s="139"/>
      <c r="R320" s="139"/>
      <c r="S320" s="139"/>
      <c r="T320" s="139"/>
      <c r="U320" s="139"/>
      <c r="V320" s="139"/>
      <c r="W320" s="139"/>
      <c r="X320" s="139"/>
      <c r="AG320" s="4"/>
      <c r="AH320" s="43"/>
    </row>
    <row r="321" spans="1:38" hidden="1" x14ac:dyDescent="0.25"/>
    <row r="322" spans="1:38" s="77" customFormat="1" ht="47.5" hidden="1" customHeight="1" x14ac:dyDescent="0.3">
      <c r="A322" s="70">
        <v>30</v>
      </c>
      <c r="B322" s="131" t="s">
        <v>221</v>
      </c>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AE322" s="78"/>
      <c r="AF322" s="78"/>
      <c r="AG322" s="20"/>
      <c r="AH322" s="79"/>
      <c r="AL322" s="20"/>
    </row>
    <row r="323" spans="1:38" s="78" customFormat="1" hidden="1" x14ac:dyDescent="0.25">
      <c r="A323" s="16"/>
      <c r="C323" s="76" t="s">
        <v>50</v>
      </c>
      <c r="D323" s="73" t="s">
        <v>156</v>
      </c>
      <c r="E323" s="133" t="s">
        <v>53</v>
      </c>
      <c r="F323" s="134"/>
      <c r="G323" s="134"/>
      <c r="H323" s="135"/>
      <c r="I323" s="136" t="s">
        <v>31</v>
      </c>
      <c r="J323" s="136"/>
      <c r="K323" s="74"/>
      <c r="L323" s="136" t="s">
        <v>32</v>
      </c>
      <c r="M323" s="136"/>
      <c r="S323" s="7"/>
      <c r="AG323" s="4"/>
      <c r="AH323" s="43"/>
    </row>
    <row r="324" spans="1:38" s="78" customFormat="1" ht="18.5" hidden="1" customHeight="1" x14ac:dyDescent="0.25">
      <c r="A324" s="16"/>
      <c r="C324" s="72">
        <v>10</v>
      </c>
      <c r="D324" s="71"/>
      <c r="E324" s="137" t="s">
        <v>116</v>
      </c>
      <c r="F324" s="115"/>
      <c r="G324" s="115"/>
      <c r="H324" s="116"/>
      <c r="I324" s="117">
        <v>1000</v>
      </c>
      <c r="J324" s="117"/>
      <c r="K324" s="75"/>
      <c r="L324" s="117"/>
      <c r="M324" s="117"/>
      <c r="N324" s="138" t="s">
        <v>223</v>
      </c>
      <c r="O324" s="139"/>
      <c r="P324" s="139"/>
      <c r="Q324" s="139"/>
      <c r="R324" s="139"/>
      <c r="S324" s="139"/>
      <c r="T324" s="139"/>
      <c r="U324" s="139"/>
      <c r="V324" s="139"/>
      <c r="W324" s="139"/>
      <c r="X324" s="139"/>
      <c r="AG324" s="4"/>
      <c r="AH324" s="43"/>
    </row>
    <row r="325" spans="1:38" s="78" customFormat="1" ht="28.5" hidden="1" customHeight="1" x14ac:dyDescent="0.25">
      <c r="A325" s="16"/>
      <c r="C325" s="72">
        <v>10</v>
      </c>
      <c r="D325" s="71">
        <v>300111</v>
      </c>
      <c r="E325" s="120" t="s">
        <v>224</v>
      </c>
      <c r="F325" s="121"/>
      <c r="G325" s="121"/>
      <c r="H325" s="122"/>
      <c r="I325" s="117">
        <v>100</v>
      </c>
      <c r="J325" s="117"/>
      <c r="K325" s="75"/>
      <c r="L325" s="117"/>
      <c r="M325" s="117"/>
      <c r="N325" s="138" t="s">
        <v>218</v>
      </c>
      <c r="O325" s="139"/>
      <c r="P325" s="139"/>
      <c r="Q325" s="139"/>
      <c r="R325" s="139"/>
      <c r="S325" s="139"/>
      <c r="T325" s="139"/>
      <c r="U325" s="139"/>
      <c r="V325" s="139"/>
      <c r="W325" s="139"/>
      <c r="X325" s="139"/>
      <c r="AG325" s="4"/>
      <c r="AH325" s="43"/>
    </row>
    <row r="326" spans="1:38" s="78" customFormat="1" ht="28.5" hidden="1" customHeight="1" x14ac:dyDescent="0.25">
      <c r="A326" s="16"/>
      <c r="C326" s="72">
        <v>10</v>
      </c>
      <c r="D326" s="71"/>
      <c r="E326" s="120" t="s">
        <v>80</v>
      </c>
      <c r="F326" s="121"/>
      <c r="G326" s="121"/>
      <c r="H326" s="122"/>
      <c r="I326" s="117"/>
      <c r="J326" s="117"/>
      <c r="K326" s="75"/>
      <c r="L326" s="117">
        <v>1100</v>
      </c>
      <c r="M326" s="117"/>
      <c r="N326" s="138" t="s">
        <v>218</v>
      </c>
      <c r="O326" s="139"/>
      <c r="P326" s="139"/>
      <c r="Q326" s="139"/>
      <c r="R326" s="139"/>
      <c r="S326" s="139"/>
      <c r="T326" s="139"/>
      <c r="U326" s="139"/>
      <c r="V326" s="139"/>
      <c r="W326" s="139"/>
      <c r="X326" s="139"/>
      <c r="AG326" s="4"/>
      <c r="AH326" s="43"/>
    </row>
    <row r="328" spans="1:38" s="77" customFormat="1" ht="112" customHeight="1" x14ac:dyDescent="0.3">
      <c r="A328" s="70">
        <v>31</v>
      </c>
      <c r="B328" s="131" t="s">
        <v>256</v>
      </c>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AE328" s="78"/>
      <c r="AF328" s="78"/>
      <c r="AG328" s="20"/>
      <c r="AH328" s="79"/>
      <c r="AL328" s="20"/>
    </row>
    <row r="329" spans="1:38" s="78" customFormat="1" x14ac:dyDescent="0.25">
      <c r="A329" s="16"/>
      <c r="C329" s="76" t="s">
        <v>50</v>
      </c>
      <c r="D329" s="73" t="s">
        <v>156</v>
      </c>
      <c r="E329" s="133" t="s">
        <v>53</v>
      </c>
      <c r="F329" s="134"/>
      <c r="G329" s="134"/>
      <c r="H329" s="135"/>
      <c r="I329" s="136" t="s">
        <v>31</v>
      </c>
      <c r="J329" s="136"/>
      <c r="K329" s="74"/>
      <c r="L329" s="136" t="s">
        <v>32</v>
      </c>
      <c r="M329" s="136"/>
      <c r="S329" s="7"/>
      <c r="AG329" s="4"/>
      <c r="AH329" s="43"/>
    </row>
    <row r="330" spans="1:38" s="78" customFormat="1" ht="18.5" customHeight="1" x14ac:dyDescent="0.25">
      <c r="A330" s="16"/>
      <c r="C330" s="72">
        <v>10</v>
      </c>
      <c r="D330" s="71"/>
      <c r="E330" s="137" t="s">
        <v>217</v>
      </c>
      <c r="F330" s="115"/>
      <c r="G330" s="115"/>
      <c r="H330" s="116"/>
      <c r="I330" s="117">
        <v>1500</v>
      </c>
      <c r="J330" s="117"/>
      <c r="K330" s="75"/>
      <c r="L330" s="117"/>
      <c r="M330" s="117"/>
      <c r="N330" s="138" t="s">
        <v>218</v>
      </c>
      <c r="O330" s="139"/>
      <c r="P330" s="139"/>
      <c r="Q330" s="139"/>
      <c r="R330" s="139"/>
      <c r="S330" s="139"/>
      <c r="T330" s="139"/>
      <c r="U330" s="139"/>
      <c r="V330" s="139"/>
      <c r="W330" s="139"/>
      <c r="X330" s="139"/>
      <c r="AG330" s="4"/>
      <c r="AH330" s="43"/>
    </row>
    <row r="331" spans="1:38" s="78" customFormat="1" ht="19" customHeight="1" x14ac:dyDescent="0.25">
      <c r="A331" s="16"/>
      <c r="C331" s="72">
        <v>10</v>
      </c>
      <c r="D331" s="71">
        <v>300111</v>
      </c>
      <c r="E331" s="120" t="s">
        <v>132</v>
      </c>
      <c r="F331" s="121"/>
      <c r="G331" s="121"/>
      <c r="H331" s="122"/>
      <c r="I331" s="117">
        <v>200</v>
      </c>
      <c r="J331" s="117"/>
      <c r="K331" s="75"/>
      <c r="L331" s="117"/>
      <c r="M331" s="117"/>
      <c r="N331" s="138" t="s">
        <v>218</v>
      </c>
      <c r="O331" s="139"/>
      <c r="P331" s="139"/>
      <c r="Q331" s="139"/>
      <c r="R331" s="139"/>
      <c r="S331" s="139"/>
      <c r="T331" s="139"/>
      <c r="U331" s="139"/>
      <c r="V331" s="139"/>
      <c r="W331" s="139"/>
      <c r="X331" s="139"/>
      <c r="AG331" s="4"/>
      <c r="AH331" s="43"/>
    </row>
    <row r="332" spans="1:38" s="78" customFormat="1" ht="19" customHeight="1" x14ac:dyDescent="0.25">
      <c r="A332" s="16"/>
      <c r="C332" s="72">
        <v>10</v>
      </c>
      <c r="D332" s="71"/>
      <c r="E332" s="120" t="s">
        <v>107</v>
      </c>
      <c r="F332" s="121"/>
      <c r="G332" s="121"/>
      <c r="H332" s="122"/>
      <c r="I332" s="117"/>
      <c r="J332" s="117"/>
      <c r="K332" s="75"/>
      <c r="L332" s="117">
        <v>200</v>
      </c>
      <c r="M332" s="117"/>
      <c r="N332" s="118" t="s">
        <v>220</v>
      </c>
      <c r="O332" s="119"/>
      <c r="P332" s="119"/>
      <c r="Q332" s="119"/>
      <c r="R332" s="119"/>
      <c r="S332" s="119"/>
      <c r="T332" s="119"/>
      <c r="U332" s="119"/>
      <c r="V332" s="119"/>
      <c r="W332" s="119"/>
      <c r="X332" s="119"/>
      <c r="AG332" s="4"/>
      <c r="AH332" s="107"/>
    </row>
    <row r="333" spans="1:38" s="78" customFormat="1" ht="19" customHeight="1" x14ac:dyDescent="0.25">
      <c r="A333" s="16"/>
      <c r="C333" s="72">
        <v>10</v>
      </c>
      <c r="D333" s="71"/>
      <c r="E333" s="120" t="s">
        <v>102</v>
      </c>
      <c r="F333" s="121"/>
      <c r="G333" s="121"/>
      <c r="H333" s="122"/>
      <c r="I333" s="117"/>
      <c r="J333" s="117"/>
      <c r="K333" s="75"/>
      <c r="L333" s="117">
        <v>1500</v>
      </c>
      <c r="M333" s="117"/>
      <c r="N333" s="118" t="s">
        <v>220</v>
      </c>
      <c r="O333" s="119"/>
      <c r="P333" s="119"/>
      <c r="Q333" s="119"/>
      <c r="R333" s="119"/>
      <c r="S333" s="119"/>
      <c r="T333" s="119"/>
      <c r="U333" s="119"/>
      <c r="V333" s="119"/>
      <c r="W333" s="119"/>
      <c r="X333" s="119"/>
      <c r="AG333" s="4"/>
      <c r="AH333" s="107"/>
    </row>
    <row r="334" spans="1:38" s="78" customFormat="1" ht="24.75" customHeight="1" x14ac:dyDescent="0.25">
      <c r="A334" s="16"/>
      <c r="C334" s="72">
        <v>10</v>
      </c>
      <c r="D334" s="71"/>
      <c r="E334" s="114" t="s">
        <v>109</v>
      </c>
      <c r="F334" s="115"/>
      <c r="G334" s="115"/>
      <c r="H334" s="116"/>
      <c r="I334" s="117"/>
      <c r="J334" s="117"/>
      <c r="K334" s="75"/>
      <c r="L334" s="117">
        <v>1700</v>
      </c>
      <c r="M334" s="117"/>
      <c r="N334" s="118" t="s">
        <v>220</v>
      </c>
      <c r="O334" s="119"/>
      <c r="P334" s="119"/>
      <c r="Q334" s="119"/>
      <c r="R334" s="119"/>
      <c r="S334" s="119"/>
      <c r="T334" s="119"/>
      <c r="U334" s="119"/>
      <c r="V334" s="119"/>
      <c r="W334" s="119"/>
      <c r="X334" s="119"/>
      <c r="AG334" s="4"/>
      <c r="AH334" s="107"/>
    </row>
    <row r="335" spans="1:38" s="78" customFormat="1" ht="24.75" customHeight="1" x14ac:dyDescent="0.25">
      <c r="A335" s="16"/>
      <c r="C335" s="72">
        <v>10</v>
      </c>
      <c r="D335" s="71"/>
      <c r="E335" s="114" t="s">
        <v>111</v>
      </c>
      <c r="F335" s="115"/>
      <c r="G335" s="115"/>
      <c r="H335" s="116"/>
      <c r="I335" s="117">
        <v>1700</v>
      </c>
      <c r="J335" s="117"/>
      <c r="K335" s="75"/>
      <c r="L335" s="117"/>
      <c r="M335" s="117"/>
      <c r="N335" s="118" t="s">
        <v>220</v>
      </c>
      <c r="O335" s="119"/>
      <c r="P335" s="119"/>
      <c r="Q335" s="119"/>
      <c r="R335" s="119"/>
      <c r="S335" s="119"/>
      <c r="T335" s="119"/>
      <c r="U335" s="119"/>
      <c r="V335" s="119"/>
      <c r="W335" s="119"/>
      <c r="X335" s="119"/>
      <c r="AG335" s="4"/>
      <c r="AH335" s="43"/>
    </row>
    <row r="336" spans="1:38" x14ac:dyDescent="0.25">
      <c r="I336" s="22"/>
      <c r="M336" s="22"/>
    </row>
    <row r="337" spans="1:38" s="77" customFormat="1" ht="26.5" hidden="1" customHeight="1" x14ac:dyDescent="0.3">
      <c r="A337" s="70">
        <v>32</v>
      </c>
      <c r="B337" s="131" t="s">
        <v>226</v>
      </c>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AE337" s="78"/>
      <c r="AF337" s="78"/>
      <c r="AG337" s="20"/>
      <c r="AH337" s="79"/>
      <c r="AL337" s="20"/>
    </row>
    <row r="338" spans="1:38" s="78" customFormat="1" hidden="1" x14ac:dyDescent="0.25">
      <c r="A338" s="16"/>
      <c r="C338" s="76" t="s">
        <v>50</v>
      </c>
      <c r="D338" s="73" t="s">
        <v>156</v>
      </c>
      <c r="E338" s="133" t="s">
        <v>53</v>
      </c>
      <c r="F338" s="134"/>
      <c r="G338" s="134"/>
      <c r="H338" s="135"/>
      <c r="I338" s="136" t="s">
        <v>31</v>
      </c>
      <c r="J338" s="136"/>
      <c r="K338" s="74"/>
      <c r="L338" s="136" t="s">
        <v>32</v>
      </c>
      <c r="M338" s="136"/>
      <c r="S338" s="7"/>
      <c r="AG338" s="4"/>
      <c r="AH338" s="43"/>
    </row>
    <row r="339" spans="1:38" s="78" customFormat="1" ht="18.5" hidden="1" customHeight="1" x14ac:dyDescent="0.25">
      <c r="A339" s="16"/>
      <c r="C339" s="72">
        <v>10</v>
      </c>
      <c r="D339" s="71"/>
      <c r="E339" s="137" t="s">
        <v>228</v>
      </c>
      <c r="F339" s="115"/>
      <c r="G339" s="115"/>
      <c r="H339" s="116"/>
      <c r="I339" s="117">
        <v>1500</v>
      </c>
      <c r="J339" s="117"/>
      <c r="K339" s="75"/>
      <c r="L339" s="117"/>
      <c r="M339" s="117"/>
      <c r="N339" s="138" t="s">
        <v>218</v>
      </c>
      <c r="O339" s="139"/>
      <c r="P339" s="139"/>
      <c r="Q339" s="139"/>
      <c r="R339" s="139"/>
      <c r="S339" s="139"/>
      <c r="T339" s="139"/>
      <c r="U339" s="139"/>
      <c r="V339" s="139"/>
      <c r="W339" s="139"/>
      <c r="X339" s="139"/>
      <c r="AG339" s="4"/>
      <c r="AH339" s="43"/>
    </row>
    <row r="340" spans="1:38" s="78" customFormat="1" ht="21" hidden="1" customHeight="1" x14ac:dyDescent="0.25">
      <c r="A340" s="16"/>
      <c r="C340" s="72">
        <v>10</v>
      </c>
      <c r="D340" s="71"/>
      <c r="E340" s="137" t="s">
        <v>217</v>
      </c>
      <c r="F340" s="115"/>
      <c r="G340" s="115"/>
      <c r="H340" s="116"/>
      <c r="I340" s="117"/>
      <c r="J340" s="117"/>
      <c r="K340" s="75"/>
      <c r="L340" s="117">
        <v>1500</v>
      </c>
      <c r="M340" s="117"/>
      <c r="N340" s="138" t="s">
        <v>218</v>
      </c>
      <c r="O340" s="139"/>
      <c r="P340" s="139"/>
      <c r="Q340" s="139"/>
      <c r="R340" s="139"/>
      <c r="S340" s="139"/>
      <c r="T340" s="139"/>
      <c r="U340" s="139"/>
      <c r="V340" s="139"/>
      <c r="W340" s="139"/>
      <c r="X340" s="139"/>
      <c r="AG340" s="4"/>
      <c r="AH340" s="43"/>
    </row>
    <row r="341" spans="1:38" hidden="1" x14ac:dyDescent="0.25"/>
    <row r="342" spans="1:38" s="77" customFormat="1" ht="27.5" hidden="1" customHeight="1" x14ac:dyDescent="0.3">
      <c r="A342" s="70">
        <v>33</v>
      </c>
      <c r="B342" s="152" t="s">
        <v>227</v>
      </c>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AG342" s="20"/>
      <c r="AH342" s="79"/>
    </row>
    <row r="343" spans="1:38" s="78" customFormat="1" hidden="1" x14ac:dyDescent="0.25">
      <c r="A343" s="16"/>
      <c r="R343" s="22"/>
      <c r="S343" s="22"/>
      <c r="AG343" s="4"/>
      <c r="AH343" s="43"/>
    </row>
    <row r="344" spans="1:38" s="78" customFormat="1" hidden="1" x14ac:dyDescent="0.25">
      <c r="A344" s="16"/>
      <c r="C344" s="76" t="s">
        <v>50</v>
      </c>
      <c r="D344" s="73" t="s">
        <v>156</v>
      </c>
      <c r="E344" s="133" t="s">
        <v>51</v>
      </c>
      <c r="F344" s="134"/>
      <c r="G344" s="134"/>
      <c r="H344" s="135"/>
      <c r="I344" s="136" t="s">
        <v>31</v>
      </c>
      <c r="J344" s="136"/>
      <c r="K344" s="74"/>
      <c r="L344" s="136" t="s">
        <v>32</v>
      </c>
      <c r="M344" s="136"/>
      <c r="O344" s="179"/>
      <c r="P344" s="179"/>
      <c r="Q344" s="179"/>
      <c r="R344" s="179"/>
      <c r="S344" s="179"/>
      <c r="T344" s="179"/>
      <c r="U344" s="179"/>
      <c r="V344" s="179"/>
      <c r="W344" s="179"/>
      <c r="X344" s="179"/>
      <c r="Y344" s="179"/>
      <c r="AG344" s="4"/>
      <c r="AH344" s="43"/>
    </row>
    <row r="345" spans="1:38" s="78" customFormat="1" ht="30.5" hidden="1" customHeight="1" x14ac:dyDescent="0.25">
      <c r="A345" s="16"/>
      <c r="C345" s="72">
        <v>10</v>
      </c>
      <c r="D345" s="71"/>
      <c r="E345" s="137" t="s">
        <v>45</v>
      </c>
      <c r="F345" s="115"/>
      <c r="G345" s="115"/>
      <c r="H345" s="116"/>
      <c r="I345" s="117">
        <v>1900</v>
      </c>
      <c r="J345" s="117"/>
      <c r="K345" s="75"/>
      <c r="L345" s="117"/>
      <c r="M345" s="117"/>
      <c r="N345" s="139" t="s">
        <v>182</v>
      </c>
      <c r="O345" s="139"/>
      <c r="P345" s="139"/>
      <c r="Q345" s="139"/>
      <c r="R345" s="139"/>
      <c r="S345" s="139"/>
      <c r="T345" s="139"/>
      <c r="U345" s="139"/>
      <c r="V345" s="139"/>
      <c r="W345" s="139"/>
      <c r="X345" s="139"/>
      <c r="Y345" s="139"/>
      <c r="AG345" s="4"/>
      <c r="AH345" s="43"/>
    </row>
    <row r="346" spans="1:38" s="78" customFormat="1" ht="19" hidden="1" customHeight="1" x14ac:dyDescent="0.25">
      <c r="A346" s="16"/>
      <c r="C346" s="72">
        <v>10</v>
      </c>
      <c r="D346" s="71">
        <v>1000</v>
      </c>
      <c r="E346" s="137" t="s">
        <v>229</v>
      </c>
      <c r="F346" s="115"/>
      <c r="G346" s="115"/>
      <c r="H346" s="116"/>
      <c r="I346" s="117"/>
      <c r="J346" s="117"/>
      <c r="K346" s="75"/>
      <c r="L346" s="117">
        <v>1900</v>
      </c>
      <c r="M346" s="117"/>
      <c r="N346" s="164" t="s">
        <v>184</v>
      </c>
      <c r="O346" s="165"/>
      <c r="P346" s="165"/>
      <c r="Q346" s="165"/>
      <c r="R346" s="165"/>
      <c r="S346" s="165"/>
      <c r="T346" s="165"/>
      <c r="U346" s="165"/>
      <c r="V346" s="165"/>
      <c r="W346" s="165"/>
      <c r="X346" s="165"/>
      <c r="Y346" s="166"/>
      <c r="AG346" s="4"/>
      <c r="AH346" s="107"/>
    </row>
  </sheetData>
  <mergeCells count="689">
    <mergeCell ref="A5:R5"/>
    <mergeCell ref="E340:H340"/>
    <mergeCell ref="I340:J340"/>
    <mergeCell ref="L340:M340"/>
    <mergeCell ref="N340:X340"/>
    <mergeCell ref="E346:H346"/>
    <mergeCell ref="I346:J346"/>
    <mergeCell ref="L346:M346"/>
    <mergeCell ref="N346:Y346"/>
    <mergeCell ref="B342:X342"/>
    <mergeCell ref="E344:H344"/>
    <mergeCell ref="I344:J344"/>
    <mergeCell ref="L344:M344"/>
    <mergeCell ref="O344:Y344"/>
    <mergeCell ref="E345:H345"/>
    <mergeCell ref="I345:J345"/>
    <mergeCell ref="L345:M345"/>
    <mergeCell ref="N345:Y345"/>
    <mergeCell ref="B337:X337"/>
    <mergeCell ref="E335:H335"/>
    <mergeCell ref="I335:J335"/>
    <mergeCell ref="L335:M335"/>
    <mergeCell ref="N335:X335"/>
    <mergeCell ref="E338:H338"/>
    <mergeCell ref="I338:J338"/>
    <mergeCell ref="L338:M338"/>
    <mergeCell ref="E339:H339"/>
    <mergeCell ref="I339:J339"/>
    <mergeCell ref="L339:M339"/>
    <mergeCell ref="N339:X339"/>
    <mergeCell ref="E330:H330"/>
    <mergeCell ref="I330:J330"/>
    <mergeCell ref="L330:M330"/>
    <mergeCell ref="N330:X330"/>
    <mergeCell ref="E333:H333"/>
    <mergeCell ref="I333:J333"/>
    <mergeCell ref="L333:M333"/>
    <mergeCell ref="N333:X333"/>
    <mergeCell ref="E334:H334"/>
    <mergeCell ref="I334:J334"/>
    <mergeCell ref="L334:M334"/>
    <mergeCell ref="N334:X334"/>
    <mergeCell ref="E332:H332"/>
    <mergeCell ref="I332:J332"/>
    <mergeCell ref="L332:M332"/>
    <mergeCell ref="N332:X332"/>
    <mergeCell ref="E324:H324"/>
    <mergeCell ref="I324:J324"/>
    <mergeCell ref="L324:M324"/>
    <mergeCell ref="N324:X324"/>
    <mergeCell ref="E325:H325"/>
    <mergeCell ref="I325:J325"/>
    <mergeCell ref="L325:M325"/>
    <mergeCell ref="N325:X325"/>
    <mergeCell ref="E331:H331"/>
    <mergeCell ref="I331:J331"/>
    <mergeCell ref="L331:M331"/>
    <mergeCell ref="N331:X331"/>
    <mergeCell ref="E326:H326"/>
    <mergeCell ref="I326:J326"/>
    <mergeCell ref="L326:M326"/>
    <mergeCell ref="N326:X326"/>
    <mergeCell ref="B328:X328"/>
    <mergeCell ref="E329:H329"/>
    <mergeCell ref="I329:J329"/>
    <mergeCell ref="L329:M329"/>
    <mergeCell ref="B322:X322"/>
    <mergeCell ref="E323:H323"/>
    <mergeCell ref="I323:J323"/>
    <mergeCell ref="L323:M323"/>
    <mergeCell ref="B317:X317"/>
    <mergeCell ref="E318:H318"/>
    <mergeCell ref="I318:J318"/>
    <mergeCell ref="L318:M318"/>
    <mergeCell ref="E319:H319"/>
    <mergeCell ref="I319:J319"/>
    <mergeCell ref="L319:M319"/>
    <mergeCell ref="N319:X319"/>
    <mergeCell ref="E320:H320"/>
    <mergeCell ref="I320:J320"/>
    <mergeCell ref="L320:M320"/>
    <mergeCell ref="N320:X320"/>
    <mergeCell ref="E220:H220"/>
    <mergeCell ref="I220:J220"/>
    <mergeCell ref="L220:M220"/>
    <mergeCell ref="N220:Y220"/>
    <mergeCell ref="H74:I74"/>
    <mergeCell ref="A77:R77"/>
    <mergeCell ref="G55:J55"/>
    <mergeCell ref="H69:I69"/>
    <mergeCell ref="O89:Q89"/>
    <mergeCell ref="O91:Q91"/>
    <mergeCell ref="E90:G90"/>
    <mergeCell ref="E91:G91"/>
    <mergeCell ref="O101:Q101"/>
    <mergeCell ref="J101:L101"/>
    <mergeCell ref="I109:J109"/>
    <mergeCell ref="D108:H108"/>
    <mergeCell ref="O93:Q93"/>
    <mergeCell ref="I118:J118"/>
    <mergeCell ref="I182:J182"/>
    <mergeCell ref="L182:M182"/>
    <mergeCell ref="I119:J119"/>
    <mergeCell ref="L119:M119"/>
    <mergeCell ref="J96:R96"/>
    <mergeCell ref="J102:M102"/>
    <mergeCell ref="AG53:AH53"/>
    <mergeCell ref="AK39:AN39"/>
    <mergeCell ref="AL53:AM53"/>
    <mergeCell ref="N174:Y174"/>
    <mergeCell ref="N164:Y164"/>
    <mergeCell ref="N165:Y165"/>
    <mergeCell ref="N175:Y175"/>
    <mergeCell ref="B213:X213"/>
    <mergeCell ref="N221:Y221"/>
    <mergeCell ref="I183:J183"/>
    <mergeCell ref="B180:X180"/>
    <mergeCell ref="L175:M175"/>
    <mergeCell ref="E177:H177"/>
    <mergeCell ref="C158:R158"/>
    <mergeCell ref="C159:R159"/>
    <mergeCell ref="B138:P138"/>
    <mergeCell ref="B143:P143"/>
    <mergeCell ref="D124:H124"/>
    <mergeCell ref="I128:J128"/>
    <mergeCell ref="D114:H114"/>
    <mergeCell ref="I114:J114"/>
    <mergeCell ref="N117:X117"/>
    <mergeCell ref="N118:X118"/>
    <mergeCell ref="C199:R199"/>
    <mergeCell ref="I225:J225"/>
    <mergeCell ref="L225:M225"/>
    <mergeCell ref="N225:X225"/>
    <mergeCell ref="B223:X223"/>
    <mergeCell ref="I224:J224"/>
    <mergeCell ref="L224:M224"/>
    <mergeCell ref="N224:X224"/>
    <mergeCell ref="E176:H176"/>
    <mergeCell ref="N135:X135"/>
    <mergeCell ref="N124:X124"/>
    <mergeCell ref="N129:X129"/>
    <mergeCell ref="N132:X132"/>
    <mergeCell ref="N133:X133"/>
    <mergeCell ref="N125:X125"/>
    <mergeCell ref="I124:J124"/>
    <mergeCell ref="L124:M124"/>
    <mergeCell ref="J90:L90"/>
    <mergeCell ref="J91:L91"/>
    <mergeCell ref="E97:G97"/>
    <mergeCell ref="E98:G98"/>
    <mergeCell ref="J92:L92"/>
    <mergeCell ref="J93:L93"/>
    <mergeCell ref="J89:L89"/>
    <mergeCell ref="B227:X227"/>
    <mergeCell ref="I226:J226"/>
    <mergeCell ref="L226:M226"/>
    <mergeCell ref="N226:X226"/>
    <mergeCell ref="L128:M128"/>
    <mergeCell ref="B126:X126"/>
    <mergeCell ref="I134:J134"/>
    <mergeCell ref="L134:M134"/>
    <mergeCell ref="D129:H129"/>
    <mergeCell ref="I176:J176"/>
    <mergeCell ref="L176:M176"/>
    <mergeCell ref="N176:Y176"/>
    <mergeCell ref="N177:Y177"/>
    <mergeCell ref="N184:X184"/>
    <mergeCell ref="I203:J203"/>
    <mergeCell ref="L203:M203"/>
    <mergeCell ref="N134:X134"/>
    <mergeCell ref="I177:J177"/>
    <mergeCell ref="L177:M177"/>
    <mergeCell ref="C139:R139"/>
    <mergeCell ref="C140:R140"/>
    <mergeCell ref="C141:R141"/>
    <mergeCell ref="B131:T131"/>
    <mergeCell ref="I175:J175"/>
    <mergeCell ref="A2:Q2"/>
    <mergeCell ref="C75:D75"/>
    <mergeCell ref="B23:E23"/>
    <mergeCell ref="G23:J23"/>
    <mergeCell ref="C73:D73"/>
    <mergeCell ref="G39:J39"/>
    <mergeCell ref="L39:O39"/>
    <mergeCell ref="B55:E55"/>
    <mergeCell ref="N123:X123"/>
    <mergeCell ref="L122:M122"/>
    <mergeCell ref="E99:G99"/>
    <mergeCell ref="E100:G100"/>
    <mergeCell ref="E101:G101"/>
    <mergeCell ref="D117:H117"/>
    <mergeCell ref="D113:H113"/>
    <mergeCell ref="L107:M107"/>
    <mergeCell ref="B106:X106"/>
    <mergeCell ref="N119:X119"/>
    <mergeCell ref="D109:H109"/>
    <mergeCell ref="J98:L98"/>
    <mergeCell ref="I117:J117"/>
    <mergeCell ref="L117:M117"/>
    <mergeCell ref="D118:H118"/>
    <mergeCell ref="L118:M118"/>
    <mergeCell ref="C170:R170"/>
    <mergeCell ref="I173:J173"/>
    <mergeCell ref="L173:M173"/>
    <mergeCell ref="B169:X169"/>
    <mergeCell ref="L183:M183"/>
    <mergeCell ref="I185:J185"/>
    <mergeCell ref="L185:M185"/>
    <mergeCell ref="I107:J107"/>
    <mergeCell ref="D107:H107"/>
    <mergeCell ref="N107:X107"/>
    <mergeCell ref="E184:H184"/>
    <mergeCell ref="E185:H185"/>
    <mergeCell ref="D135:H135"/>
    <mergeCell ref="I135:J135"/>
    <mergeCell ref="L135:M135"/>
    <mergeCell ref="D134:H134"/>
    <mergeCell ref="B150:P150"/>
    <mergeCell ref="C151:R151"/>
    <mergeCell ref="B153:P153"/>
    <mergeCell ref="C154:R154"/>
    <mergeCell ref="E173:H173"/>
    <mergeCell ref="C191:R191"/>
    <mergeCell ref="B189:Q189"/>
    <mergeCell ref="C190:R190"/>
    <mergeCell ref="B194:Q194"/>
    <mergeCell ref="N183:X183"/>
    <mergeCell ref="O217:Y217"/>
    <mergeCell ref="I217:J217"/>
    <mergeCell ref="N204:Y204"/>
    <mergeCell ref="B207:T207"/>
    <mergeCell ref="C197:R197"/>
    <mergeCell ref="I202:J202"/>
    <mergeCell ref="L202:M202"/>
    <mergeCell ref="N202:Y202"/>
    <mergeCell ref="C198:R198"/>
    <mergeCell ref="C195:R195"/>
    <mergeCell ref="B188:T188"/>
    <mergeCell ref="E204:H204"/>
    <mergeCell ref="I186:J186"/>
    <mergeCell ref="E217:H217"/>
    <mergeCell ref="L217:M217"/>
    <mergeCell ref="E202:H202"/>
    <mergeCell ref="E221:H221"/>
    <mergeCell ref="D127:H127"/>
    <mergeCell ref="N127:X127"/>
    <mergeCell ref="Q39:T39"/>
    <mergeCell ref="V39:Y39"/>
    <mergeCell ref="AA39:AD39"/>
    <mergeCell ref="B7:E7"/>
    <mergeCell ref="L7:O7"/>
    <mergeCell ref="Q7:T7"/>
    <mergeCell ref="V7:Y7"/>
    <mergeCell ref="AA7:AD7"/>
    <mergeCell ref="L23:O23"/>
    <mergeCell ref="V23:Y23"/>
    <mergeCell ref="AA23:AD23"/>
    <mergeCell ref="R21:S21"/>
    <mergeCell ref="M21:N21"/>
    <mergeCell ref="G7:J7"/>
    <mergeCell ref="AA55:AD55"/>
    <mergeCell ref="V55:Y55"/>
    <mergeCell ref="L55:O55"/>
    <mergeCell ref="H73:I73"/>
    <mergeCell ref="Q55:T55"/>
    <mergeCell ref="C95:R95"/>
    <mergeCell ref="C192:R192"/>
    <mergeCell ref="C144:R144"/>
    <mergeCell ref="C145:R145"/>
    <mergeCell ref="C146:R146"/>
    <mergeCell ref="C147:R147"/>
    <mergeCell ref="C148:R148"/>
    <mergeCell ref="B137:X137"/>
    <mergeCell ref="I113:J113"/>
    <mergeCell ref="L113:M113"/>
    <mergeCell ref="N113:X113"/>
    <mergeCell ref="L114:M114"/>
    <mergeCell ref="B116:X116"/>
    <mergeCell ref="D123:H123"/>
    <mergeCell ref="I123:J123"/>
    <mergeCell ref="L123:M123"/>
    <mergeCell ref="B121:X121"/>
    <mergeCell ref="N122:X122"/>
    <mergeCell ref="D119:H119"/>
    <mergeCell ref="D122:H122"/>
    <mergeCell ref="I122:J122"/>
    <mergeCell ref="I127:J127"/>
    <mergeCell ref="L127:M127"/>
    <mergeCell ref="D128:H128"/>
    <mergeCell ref="N128:X128"/>
    <mergeCell ref="N218:Y218"/>
    <mergeCell ref="D209:H209"/>
    <mergeCell ref="D211:H211"/>
    <mergeCell ref="I211:J211"/>
    <mergeCell ref="D210:H210"/>
    <mergeCell ref="I209:J209"/>
    <mergeCell ref="B215:Q215"/>
    <mergeCell ref="L218:M218"/>
    <mergeCell ref="L210:M210"/>
    <mergeCell ref="L211:M211"/>
    <mergeCell ref="N211:X211"/>
    <mergeCell ref="I210:J210"/>
    <mergeCell ref="N210:X210"/>
    <mergeCell ref="L209:M209"/>
    <mergeCell ref="I221:J221"/>
    <mergeCell ref="L221:M221"/>
    <mergeCell ref="I218:J218"/>
    <mergeCell ref="E218:H218"/>
    <mergeCell ref="B214:Q214"/>
    <mergeCell ref="E203:H203"/>
    <mergeCell ref="E93:G93"/>
    <mergeCell ref="J88:R88"/>
    <mergeCell ref="N114:X114"/>
    <mergeCell ref="B111:X111"/>
    <mergeCell ref="L108:M108"/>
    <mergeCell ref="L109:M109"/>
    <mergeCell ref="L186:M186"/>
    <mergeCell ref="I184:J184"/>
    <mergeCell ref="L164:M164"/>
    <mergeCell ref="I204:J204"/>
    <mergeCell ref="L204:M204"/>
    <mergeCell ref="I166:J166"/>
    <mergeCell ref="L166:M166"/>
    <mergeCell ref="N166:Y166"/>
    <mergeCell ref="N203:Y203"/>
    <mergeCell ref="I167:J167"/>
    <mergeCell ref="L167:M167"/>
    <mergeCell ref="N167:Y167"/>
    <mergeCell ref="I112:J112"/>
    <mergeCell ref="L112:M112"/>
    <mergeCell ref="C87:R87"/>
    <mergeCell ref="E89:G89"/>
    <mergeCell ref="O82:Q82"/>
    <mergeCell ref="E82:G82"/>
    <mergeCell ref="J85:L85"/>
    <mergeCell ref="C88:I88"/>
    <mergeCell ref="E92:G92"/>
    <mergeCell ref="D103:R103"/>
    <mergeCell ref="O90:Q90"/>
    <mergeCell ref="O92:Q92"/>
    <mergeCell ref="J99:L99"/>
    <mergeCell ref="J100:L100"/>
    <mergeCell ref="N112:X112"/>
    <mergeCell ref="C96:I96"/>
    <mergeCell ref="O100:Q100"/>
    <mergeCell ref="J97:L97"/>
    <mergeCell ref="O97:Q97"/>
    <mergeCell ref="O98:Q98"/>
    <mergeCell ref="O99:Q99"/>
    <mergeCell ref="C79:R79"/>
    <mergeCell ref="E81:G81"/>
    <mergeCell ref="J81:L81"/>
    <mergeCell ref="O163:Y163"/>
    <mergeCell ref="C196:R196"/>
    <mergeCell ref="I129:J129"/>
    <mergeCell ref="L129:M129"/>
    <mergeCell ref="D132:H132"/>
    <mergeCell ref="I132:J132"/>
    <mergeCell ref="L132:M132"/>
    <mergeCell ref="C160:R160"/>
    <mergeCell ref="N186:X186"/>
    <mergeCell ref="E166:H166"/>
    <mergeCell ref="D133:H133"/>
    <mergeCell ref="L184:M184"/>
    <mergeCell ref="E182:H182"/>
    <mergeCell ref="E183:H183"/>
    <mergeCell ref="E175:H175"/>
    <mergeCell ref="E167:H167"/>
    <mergeCell ref="I174:J174"/>
    <mergeCell ref="L174:M174"/>
    <mergeCell ref="I133:J133"/>
    <mergeCell ref="L133:M133"/>
    <mergeCell ref="E186:H186"/>
    <mergeCell ref="E174:H174"/>
    <mergeCell ref="C80:I80"/>
    <mergeCell ref="O81:Q81"/>
    <mergeCell ref="J80:R80"/>
    <mergeCell ref="E83:G83"/>
    <mergeCell ref="N185:X185"/>
    <mergeCell ref="O83:Q83"/>
    <mergeCell ref="O84:Q84"/>
    <mergeCell ref="O85:Q85"/>
    <mergeCell ref="B157:X157"/>
    <mergeCell ref="I163:J163"/>
    <mergeCell ref="L163:M163"/>
    <mergeCell ref="I165:J165"/>
    <mergeCell ref="L165:M165"/>
    <mergeCell ref="I164:J164"/>
    <mergeCell ref="I108:J108"/>
    <mergeCell ref="N109:X109"/>
    <mergeCell ref="N108:X108"/>
    <mergeCell ref="E84:G84"/>
    <mergeCell ref="J82:L82"/>
    <mergeCell ref="J83:L83"/>
    <mergeCell ref="J84:L84"/>
    <mergeCell ref="E85:G85"/>
    <mergeCell ref="D112:H112"/>
    <mergeCell ref="B234:X234"/>
    <mergeCell ref="B235:X235"/>
    <mergeCell ref="E236:H236"/>
    <mergeCell ref="I236:J236"/>
    <mergeCell ref="L236:M236"/>
    <mergeCell ref="E237:H237"/>
    <mergeCell ref="I237:J237"/>
    <mergeCell ref="L237:M237"/>
    <mergeCell ref="N237:X237"/>
    <mergeCell ref="E238:H238"/>
    <mergeCell ref="I238:J238"/>
    <mergeCell ref="L238:M238"/>
    <mergeCell ref="N238:X238"/>
    <mergeCell ref="E239:H239"/>
    <mergeCell ref="I239:J239"/>
    <mergeCell ref="L239:M239"/>
    <mergeCell ref="N239:X239"/>
    <mergeCell ref="E240:H240"/>
    <mergeCell ref="I240:J240"/>
    <mergeCell ref="L240:M240"/>
    <mergeCell ref="N240:X240"/>
    <mergeCell ref="E232:H232"/>
    <mergeCell ref="I232:J232"/>
    <mergeCell ref="L232:M232"/>
    <mergeCell ref="N232:X232"/>
    <mergeCell ref="B228:X228"/>
    <mergeCell ref="B229:X229"/>
    <mergeCell ref="E230:H230"/>
    <mergeCell ref="I230:J230"/>
    <mergeCell ref="L230:M230"/>
    <mergeCell ref="E231:H231"/>
    <mergeCell ref="I231:J231"/>
    <mergeCell ref="L231:M231"/>
    <mergeCell ref="N231:X231"/>
    <mergeCell ref="B242:X242"/>
    <mergeCell ref="B243:X243"/>
    <mergeCell ref="E244:H244"/>
    <mergeCell ref="I244:J244"/>
    <mergeCell ref="L244:M244"/>
    <mergeCell ref="E245:H245"/>
    <mergeCell ref="I245:J245"/>
    <mergeCell ref="L245:M245"/>
    <mergeCell ref="N245:X245"/>
    <mergeCell ref="N252:X252"/>
    <mergeCell ref="E246:H246"/>
    <mergeCell ref="I246:J246"/>
    <mergeCell ref="L246:M246"/>
    <mergeCell ref="N246:X246"/>
    <mergeCell ref="E247:H247"/>
    <mergeCell ref="I247:J247"/>
    <mergeCell ref="L247:M247"/>
    <mergeCell ref="N247:X247"/>
    <mergeCell ref="E248:H248"/>
    <mergeCell ref="I248:J248"/>
    <mergeCell ref="L248:M248"/>
    <mergeCell ref="N248:X248"/>
    <mergeCell ref="D226:H226"/>
    <mergeCell ref="I256:J256"/>
    <mergeCell ref="L256:M256"/>
    <mergeCell ref="N256:X256"/>
    <mergeCell ref="E253:H253"/>
    <mergeCell ref="E254:H254"/>
    <mergeCell ref="E255:H255"/>
    <mergeCell ref="E256:H256"/>
    <mergeCell ref="I253:J253"/>
    <mergeCell ref="L253:M253"/>
    <mergeCell ref="N253:X253"/>
    <mergeCell ref="I254:J254"/>
    <mergeCell ref="L254:M254"/>
    <mergeCell ref="N254:X254"/>
    <mergeCell ref="I255:J255"/>
    <mergeCell ref="L255:M255"/>
    <mergeCell ref="N255:X255"/>
    <mergeCell ref="E249:H249"/>
    <mergeCell ref="I249:J249"/>
    <mergeCell ref="L249:M249"/>
    <mergeCell ref="N249:X249"/>
    <mergeCell ref="B251:T251"/>
    <mergeCell ref="I252:J252"/>
    <mergeCell ref="L252:M252"/>
    <mergeCell ref="E261:H261"/>
    <mergeCell ref="I261:J261"/>
    <mergeCell ref="L261:M261"/>
    <mergeCell ref="N261:X261"/>
    <mergeCell ref="E259:H259"/>
    <mergeCell ref="N262:X262"/>
    <mergeCell ref="B263:X263"/>
    <mergeCell ref="AF7:AI7"/>
    <mergeCell ref="I259:J259"/>
    <mergeCell ref="L259:M259"/>
    <mergeCell ref="N259:X259"/>
    <mergeCell ref="E260:H260"/>
    <mergeCell ref="I260:J260"/>
    <mergeCell ref="L260:M260"/>
    <mergeCell ref="N260:X260"/>
    <mergeCell ref="E219:H219"/>
    <mergeCell ref="I219:J219"/>
    <mergeCell ref="L219:M219"/>
    <mergeCell ref="N219:Y219"/>
    <mergeCell ref="N257:X257"/>
    <mergeCell ref="B258:X258"/>
    <mergeCell ref="N250:X250"/>
    <mergeCell ref="D224:H224"/>
    <mergeCell ref="D225:H225"/>
    <mergeCell ref="N270:X270"/>
    <mergeCell ref="I264:J264"/>
    <mergeCell ref="L264:M264"/>
    <mergeCell ref="N264:X264"/>
    <mergeCell ref="E265:H265"/>
    <mergeCell ref="I265:J265"/>
    <mergeCell ref="L265:M265"/>
    <mergeCell ref="N265:X265"/>
    <mergeCell ref="E266:H266"/>
    <mergeCell ref="I266:J266"/>
    <mergeCell ref="L266:M266"/>
    <mergeCell ref="N266:X266"/>
    <mergeCell ref="N277:X277"/>
    <mergeCell ref="B268:X268"/>
    <mergeCell ref="B273:X273"/>
    <mergeCell ref="C272:X272"/>
    <mergeCell ref="C267:X267"/>
    <mergeCell ref="E271:H271"/>
    <mergeCell ref="I271:J271"/>
    <mergeCell ref="L271:M271"/>
    <mergeCell ref="E269:H269"/>
    <mergeCell ref="E274:H274"/>
    <mergeCell ref="E275:H275"/>
    <mergeCell ref="E276:H276"/>
    <mergeCell ref="I274:J274"/>
    <mergeCell ref="I275:J275"/>
    <mergeCell ref="I276:J276"/>
    <mergeCell ref="L274:M274"/>
    <mergeCell ref="L275:M275"/>
    <mergeCell ref="L276:M276"/>
    <mergeCell ref="I269:J269"/>
    <mergeCell ref="L269:M269"/>
    <mergeCell ref="N269:X269"/>
    <mergeCell ref="E270:H270"/>
    <mergeCell ref="I270:J270"/>
    <mergeCell ref="L270:M270"/>
    <mergeCell ref="AK7:AN7"/>
    <mergeCell ref="AF23:AI23"/>
    <mergeCell ref="AK23:AN23"/>
    <mergeCell ref="B39:E39"/>
    <mergeCell ref="C21:D21"/>
    <mergeCell ref="H21:I21"/>
    <mergeCell ref="W21:X21"/>
    <mergeCell ref="AB21:AC21"/>
    <mergeCell ref="AG21:AH21"/>
    <mergeCell ref="AL21:AM21"/>
    <mergeCell ref="AF39:AI39"/>
    <mergeCell ref="AG37:AH37"/>
    <mergeCell ref="AL37:AM37"/>
    <mergeCell ref="C37:D37"/>
    <mergeCell ref="H37:I37"/>
    <mergeCell ref="M37:N37"/>
    <mergeCell ref="W37:X37"/>
    <mergeCell ref="AB37:AC37"/>
    <mergeCell ref="E287:H287"/>
    <mergeCell ref="I287:J287"/>
    <mergeCell ref="L287:M287"/>
    <mergeCell ref="N287:X287"/>
    <mergeCell ref="E288:H288"/>
    <mergeCell ref="I288:J288"/>
    <mergeCell ref="L288:M288"/>
    <mergeCell ref="N288:X288"/>
    <mergeCell ref="B284:X284"/>
    <mergeCell ref="E285:H285"/>
    <mergeCell ref="I285:J285"/>
    <mergeCell ref="L285:M285"/>
    <mergeCell ref="N285:X285"/>
    <mergeCell ref="E286:H286"/>
    <mergeCell ref="I286:J286"/>
    <mergeCell ref="L286:M286"/>
    <mergeCell ref="N286:X286"/>
    <mergeCell ref="E282:H282"/>
    <mergeCell ref="I282:J282"/>
    <mergeCell ref="L282:M282"/>
    <mergeCell ref="N282:X282"/>
    <mergeCell ref="C283:X283"/>
    <mergeCell ref="AB53:AC53"/>
    <mergeCell ref="C69:D69"/>
    <mergeCell ref="M69:N69"/>
    <mergeCell ref="R69:S69"/>
    <mergeCell ref="W69:X69"/>
    <mergeCell ref="AB69:AC69"/>
    <mergeCell ref="L280:M280"/>
    <mergeCell ref="N280:X280"/>
    <mergeCell ref="E281:H281"/>
    <mergeCell ref="I281:J281"/>
    <mergeCell ref="L281:M281"/>
    <mergeCell ref="N281:X281"/>
    <mergeCell ref="E277:H277"/>
    <mergeCell ref="I277:J277"/>
    <mergeCell ref="L277:M277"/>
    <mergeCell ref="N271:X271"/>
    <mergeCell ref="N274:X274"/>
    <mergeCell ref="N275:X275"/>
    <mergeCell ref="N276:X276"/>
    <mergeCell ref="I292:J292"/>
    <mergeCell ref="L292:M292"/>
    <mergeCell ref="N292:X292"/>
    <mergeCell ref="E293:H293"/>
    <mergeCell ref="I293:J293"/>
    <mergeCell ref="L293:M293"/>
    <mergeCell ref="N293:X293"/>
    <mergeCell ref="Q23:T23"/>
    <mergeCell ref="R37:S37"/>
    <mergeCell ref="C289:X289"/>
    <mergeCell ref="B290:X290"/>
    <mergeCell ref="E291:H291"/>
    <mergeCell ref="I291:J291"/>
    <mergeCell ref="L291:M291"/>
    <mergeCell ref="N291:X291"/>
    <mergeCell ref="C53:D53"/>
    <mergeCell ref="H53:I53"/>
    <mergeCell ref="M53:N53"/>
    <mergeCell ref="R53:S53"/>
    <mergeCell ref="W53:X53"/>
    <mergeCell ref="C278:X278"/>
    <mergeCell ref="B279:X279"/>
    <mergeCell ref="E280:H280"/>
    <mergeCell ref="I280:J280"/>
    <mergeCell ref="E299:H299"/>
    <mergeCell ref="I299:J299"/>
    <mergeCell ref="L299:M299"/>
    <mergeCell ref="N299:X299"/>
    <mergeCell ref="E298:H298"/>
    <mergeCell ref="I298:J298"/>
    <mergeCell ref="L298:M298"/>
    <mergeCell ref="N298:X298"/>
    <mergeCell ref="AF55:AI55"/>
    <mergeCell ref="AG69:AH69"/>
    <mergeCell ref="E252:H252"/>
    <mergeCell ref="E262:H262"/>
    <mergeCell ref="E264:H264"/>
    <mergeCell ref="C294:X294"/>
    <mergeCell ref="B295:X295"/>
    <mergeCell ref="E296:H296"/>
    <mergeCell ref="I296:J296"/>
    <mergeCell ref="L296:M296"/>
    <mergeCell ref="N296:X296"/>
    <mergeCell ref="E297:H297"/>
    <mergeCell ref="I297:J297"/>
    <mergeCell ref="L297:M297"/>
    <mergeCell ref="N297:X297"/>
    <mergeCell ref="E292:H292"/>
    <mergeCell ref="B301:X301"/>
    <mergeCell ref="B302:X302"/>
    <mergeCell ref="E303:H303"/>
    <mergeCell ref="I303:J303"/>
    <mergeCell ref="L303:M303"/>
    <mergeCell ref="E304:H304"/>
    <mergeCell ref="I304:J304"/>
    <mergeCell ref="L304:M304"/>
    <mergeCell ref="N304:X304"/>
    <mergeCell ref="B307:X307"/>
    <mergeCell ref="E308:H308"/>
    <mergeCell ref="I308:J308"/>
    <mergeCell ref="L308:M308"/>
    <mergeCell ref="E309:H309"/>
    <mergeCell ref="I309:J309"/>
    <mergeCell ref="L309:M309"/>
    <mergeCell ref="N309:X309"/>
    <mergeCell ref="E305:H305"/>
    <mergeCell ref="I305:J305"/>
    <mergeCell ref="L305:M305"/>
    <mergeCell ref="N305:X305"/>
    <mergeCell ref="E315:H315"/>
    <mergeCell ref="I315:J315"/>
    <mergeCell ref="L315:M315"/>
    <mergeCell ref="N315:X315"/>
    <mergeCell ref="E311:H311"/>
    <mergeCell ref="I311:J311"/>
    <mergeCell ref="L311:M311"/>
    <mergeCell ref="N311:X311"/>
    <mergeCell ref="E310:H310"/>
    <mergeCell ref="I310:J310"/>
    <mergeCell ref="L310:M310"/>
    <mergeCell ref="N310:X310"/>
    <mergeCell ref="E312:H312"/>
    <mergeCell ref="I312:J312"/>
    <mergeCell ref="L312:M312"/>
    <mergeCell ref="N312:X312"/>
    <mergeCell ref="E313:H313"/>
    <mergeCell ref="I313:J313"/>
    <mergeCell ref="L313:M313"/>
    <mergeCell ref="N313:X313"/>
    <mergeCell ref="E314:H314"/>
    <mergeCell ref="I314:J314"/>
    <mergeCell ref="L314:M314"/>
    <mergeCell ref="N314:X314"/>
  </mergeCells>
  <phoneticPr fontId="3" type="noConversion"/>
  <pageMargins left="0.75" right="0.75" top="1" bottom="1" header="0.5" footer="0.5"/>
  <pageSetup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3"/>
  <sheetViews>
    <sheetView topLeftCell="B1" zoomScaleNormal="100" workbookViewId="0">
      <selection activeCell="E40" sqref="E40"/>
    </sheetView>
  </sheetViews>
  <sheetFormatPr defaultRowHeight="12.5" x14ac:dyDescent="0.25"/>
  <cols>
    <col min="2" max="2" width="8.08984375" customWidth="1"/>
    <col min="4" max="4" width="32.36328125" customWidth="1"/>
    <col min="5" max="5" width="15.36328125" customWidth="1"/>
    <col min="6" max="6" width="18.7265625" customWidth="1"/>
  </cols>
  <sheetData>
    <row r="1" spans="2:13" ht="22.5" x14ac:dyDescent="0.45">
      <c r="D1" s="90" t="s">
        <v>145</v>
      </c>
    </row>
    <row r="4" spans="2:13" s="2" customFormat="1" ht="13" x14ac:dyDescent="0.3">
      <c r="B4" s="2" t="s">
        <v>21</v>
      </c>
    </row>
    <row r="5" spans="2:13" ht="12.5" customHeight="1" x14ac:dyDescent="0.4">
      <c r="C5" s="69" t="s">
        <v>23</v>
      </c>
      <c r="D5" s="69"/>
      <c r="E5" s="83">
        <f>'Transaction T-Account Details'!X36</f>
        <v>3850</v>
      </c>
      <c r="F5" s="69"/>
      <c r="G5" s="69"/>
      <c r="H5" s="69"/>
      <c r="I5" s="69"/>
      <c r="J5" s="69"/>
      <c r="K5" s="69"/>
      <c r="L5" s="69"/>
      <c r="M5" s="69"/>
    </row>
    <row r="6" spans="2:13" s="2" customFormat="1" ht="13" x14ac:dyDescent="0.3">
      <c r="C6" s="2" t="s">
        <v>20</v>
      </c>
      <c r="E6" s="19">
        <f>SUM(E5:E5)</f>
        <v>3850</v>
      </c>
    </row>
    <row r="8" spans="2:13" s="2" customFormat="1" ht="13" x14ac:dyDescent="0.3">
      <c r="B8" s="2" t="s">
        <v>143</v>
      </c>
    </row>
    <row r="9" spans="2:13" x14ac:dyDescent="0.25">
      <c r="C9" t="s">
        <v>22</v>
      </c>
      <c r="E9" s="22">
        <f>'Transaction T-Account Details'!AB36</f>
        <v>2702.84</v>
      </c>
    </row>
    <row r="10" spans="2:13" s="69" customFormat="1" x14ac:dyDescent="0.25">
      <c r="C10" s="85" t="s">
        <v>107</v>
      </c>
      <c r="E10" s="22">
        <f>'Transaction T-Account Details'!AB52-'Transaction T-Account Details'!AC52</f>
        <v>-200</v>
      </c>
    </row>
    <row r="11" spans="2:13" s="78" customFormat="1" x14ac:dyDescent="0.25">
      <c r="C11" s="82" t="s">
        <v>205</v>
      </c>
      <c r="E11" s="22">
        <f>'Transaction T-Account Details'!AL36-'Transaction T-Account Details'!AM36</f>
        <v>35</v>
      </c>
    </row>
    <row r="12" spans="2:13" ht="14" x14ac:dyDescent="0.4">
      <c r="C12" s="82" t="s">
        <v>132</v>
      </c>
      <c r="E12" s="84">
        <f>'Transaction T-Account Details'!AG36-'Transaction T-Account Details'!AH36</f>
        <v>335</v>
      </c>
    </row>
    <row r="13" spans="2:13" s="2" customFormat="1" ht="13" x14ac:dyDescent="0.3">
      <c r="C13" s="2" t="s">
        <v>140</v>
      </c>
      <c r="E13" s="19">
        <f>SUM(E9:E12)</f>
        <v>2872.84</v>
      </c>
    </row>
    <row r="15" spans="2:13" s="67" customFormat="1" ht="13" x14ac:dyDescent="0.3">
      <c r="B15" s="67" t="s">
        <v>142</v>
      </c>
    </row>
    <row r="16" spans="2:13" s="69" customFormat="1" x14ac:dyDescent="0.25">
      <c r="C16" s="82" t="s">
        <v>36</v>
      </c>
      <c r="E16" s="22">
        <f>'Transaction T-Account Details'!H52</f>
        <v>5</v>
      </c>
    </row>
    <row r="17" spans="2:6" s="69" customFormat="1" x14ac:dyDescent="0.25">
      <c r="C17" s="69" t="s">
        <v>137</v>
      </c>
      <c r="E17" s="22">
        <f>'Transaction T-Account Details'!C52-'Transaction T-Account Details'!D52</f>
        <v>30</v>
      </c>
    </row>
    <row r="18" spans="2:6" s="78" customFormat="1" x14ac:dyDescent="0.25">
      <c r="C18" s="78" t="s">
        <v>160</v>
      </c>
      <c r="E18" s="22">
        <f>'Transaction T-Account Details'!AG52-'Transaction T-Account Details'!AH52</f>
        <v>-200</v>
      </c>
    </row>
    <row r="19" spans="2:6" s="78" customFormat="1" x14ac:dyDescent="0.25">
      <c r="C19" s="78" t="s">
        <v>161</v>
      </c>
      <c r="E19" s="22">
        <f>'Transaction T-Account Details'!AL52-'Transaction T-Account Details'!AM52</f>
        <v>118</v>
      </c>
    </row>
    <row r="20" spans="2:6" s="69" customFormat="1" ht="14" x14ac:dyDescent="0.4">
      <c r="C20" s="69" t="s">
        <v>141</v>
      </c>
      <c r="E20" s="84">
        <f>'Transaction T-Account Details'!M52</f>
        <v>200</v>
      </c>
    </row>
    <row r="21" spans="2:6" s="67" customFormat="1" ht="13" x14ac:dyDescent="0.3">
      <c r="C21" s="67" t="s">
        <v>144</v>
      </c>
      <c r="E21" s="19">
        <f>SUM(E16:E20)</f>
        <v>153</v>
      </c>
    </row>
    <row r="22" spans="2:6" s="69" customFormat="1" x14ac:dyDescent="0.25">
      <c r="E22" s="22"/>
    </row>
    <row r="23" spans="2:6" s="2" customFormat="1" ht="13" x14ac:dyDescent="0.3">
      <c r="B23" s="2" t="s">
        <v>24</v>
      </c>
      <c r="E23" s="19">
        <f>E6-E13-E21</f>
        <v>824.15999999999985</v>
      </c>
    </row>
    <row r="25" spans="2:6" s="2" customFormat="1" ht="13" x14ac:dyDescent="0.3">
      <c r="B25" s="2" t="s">
        <v>25</v>
      </c>
    </row>
    <row r="26" spans="2:6" s="95" customFormat="1" x14ac:dyDescent="0.25">
      <c r="C26" s="96" t="s">
        <v>241</v>
      </c>
      <c r="E26" s="22">
        <f>'Transaction T-Account Details'!H68-'Transaction T-Account Details'!I68</f>
        <v>-135</v>
      </c>
    </row>
    <row r="27" spans="2:6" x14ac:dyDescent="0.25">
      <c r="C27" s="58" t="s">
        <v>109</v>
      </c>
      <c r="E27" s="22">
        <f>'Transaction T-Account Details'!C68-'Transaction T-Account Details'!D68</f>
        <v>-1843</v>
      </c>
    </row>
    <row r="28" spans="2:6" x14ac:dyDescent="0.25">
      <c r="C28" s="58" t="s">
        <v>111</v>
      </c>
      <c r="E28" s="22">
        <f>'Transaction T-Account Details'!M68</f>
        <v>1843</v>
      </c>
      <c r="F28" s="22">
        <f>E27+E28</f>
        <v>0</v>
      </c>
    </row>
    <row r="29" spans="2:6" x14ac:dyDescent="0.25">
      <c r="C29" s="58" t="s">
        <v>115</v>
      </c>
      <c r="E29" s="22">
        <f>'Transaction T-Account Details'!R68-'Transaction T-Account Details'!S68</f>
        <v>-1683</v>
      </c>
    </row>
    <row r="30" spans="2:6" s="69" customFormat="1" x14ac:dyDescent="0.25">
      <c r="C30" s="82" t="s">
        <v>105</v>
      </c>
      <c r="E30" s="22">
        <f>'Transaction T-Account Details'!W68-'Transaction T-Account Details'!X68</f>
        <v>-5</v>
      </c>
    </row>
    <row r="31" spans="2:6" ht="12" customHeight="1" x14ac:dyDescent="0.25">
      <c r="C31" s="58" t="s">
        <v>43</v>
      </c>
      <c r="E31" s="22">
        <f>'Transaction T-Account Details'!AB68-'Transaction T-Account Details'!AC68</f>
        <v>2100</v>
      </c>
    </row>
    <row r="32" spans="2:6" s="69" customFormat="1" ht="12" customHeight="1" x14ac:dyDescent="0.25">
      <c r="C32" s="82" t="s">
        <v>150</v>
      </c>
      <c r="E32" s="22">
        <f>'Transaction T-Account Details'!AG68-'Transaction T-Account Details'!AH68</f>
        <v>15</v>
      </c>
    </row>
    <row r="33" spans="2:9" x14ac:dyDescent="0.25">
      <c r="C33" t="s">
        <v>26</v>
      </c>
      <c r="E33" s="22">
        <f>'Transaction T-Account Details'!W52-'Transaction T-Account Details'!X52</f>
        <v>-10.64</v>
      </c>
    </row>
    <row r="34" spans="2:9" ht="14" x14ac:dyDescent="0.4">
      <c r="C34" t="s">
        <v>10</v>
      </c>
      <c r="E34" s="84">
        <f>'Transaction T-Account Details'!R52-'Transaction T-Account Details'!S52</f>
        <v>-53.2</v>
      </c>
    </row>
    <row r="35" spans="2:9" s="2" customFormat="1" ht="13" x14ac:dyDescent="0.3">
      <c r="C35" s="2" t="s">
        <v>27</v>
      </c>
      <c r="E35" s="19">
        <f>SUM(E26:E34)</f>
        <v>228.16000000000003</v>
      </c>
    </row>
    <row r="37" spans="2:9" s="53" customFormat="1" ht="15.5" x14ac:dyDescent="0.35">
      <c r="B37" s="53" t="s">
        <v>28</v>
      </c>
      <c r="E37" s="228">
        <f>E23-E35</f>
        <v>595.99999999999977</v>
      </c>
      <c r="G37" s="228"/>
      <c r="H37" s="228"/>
      <c r="I37" s="228"/>
    </row>
    <row r="39" spans="2:9" x14ac:dyDescent="0.25">
      <c r="E39" s="22"/>
    </row>
    <row r="40" spans="2:9" x14ac:dyDescent="0.25">
      <c r="E40" s="22"/>
    </row>
    <row r="41" spans="2:9" x14ac:dyDescent="0.25">
      <c r="E41" s="22"/>
    </row>
    <row r="43" spans="2:9" x14ac:dyDescent="0.25">
      <c r="E43" s="22"/>
    </row>
  </sheetData>
  <phoneticPr fontId="3"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2"/>
  <sheetViews>
    <sheetView workbookViewId="0">
      <selection activeCell="F31" sqref="F31"/>
    </sheetView>
  </sheetViews>
  <sheetFormatPr defaultRowHeight="12.5" x14ac:dyDescent="0.25"/>
  <cols>
    <col min="4" max="4" width="19.7265625" customWidth="1"/>
    <col min="5" max="5" width="11.81640625" style="4" customWidth="1"/>
  </cols>
  <sheetData>
    <row r="1" spans="2:6" ht="22.5" x14ac:dyDescent="0.45">
      <c r="B1" s="90" t="s">
        <v>146</v>
      </c>
    </row>
    <row r="3" spans="2:6" x14ac:dyDescent="0.25">
      <c r="B3" s="221" t="s">
        <v>81</v>
      </c>
      <c r="C3" s="221"/>
      <c r="D3" s="221"/>
    </row>
    <row r="4" spans="2:6" x14ac:dyDescent="0.25">
      <c r="C4" s="179" t="s">
        <v>11</v>
      </c>
      <c r="D4" s="179"/>
      <c r="E4" s="4">
        <f>'Transaction T-Account Details'!C20-'Transaction T-Account Details'!D20</f>
        <v>-100</v>
      </c>
    </row>
    <row r="5" spans="2:6" s="69" customFormat="1" x14ac:dyDescent="0.25">
      <c r="C5" s="82" t="s">
        <v>97</v>
      </c>
      <c r="E5" s="4">
        <f>'Transaction T-Account Details'!H20-'Transaction T-Account Details'!I20</f>
        <v>100</v>
      </c>
    </row>
    <row r="6" spans="2:6" x14ac:dyDescent="0.25">
      <c r="C6" s="222" t="s">
        <v>128</v>
      </c>
      <c r="D6" s="179"/>
      <c r="E6" s="4">
        <f>'Transaction T-Account Details'!M20-'Transaction T-Account Details'!N20</f>
        <v>1950</v>
      </c>
    </row>
    <row r="7" spans="2:6" x14ac:dyDescent="0.25">
      <c r="C7" s="222" t="s">
        <v>134</v>
      </c>
      <c r="D7" s="179"/>
      <c r="E7" s="4">
        <f>'Transaction T-Account Details'!R20-'Transaction T-Account Details'!S20</f>
        <v>2332</v>
      </c>
    </row>
    <row r="8" spans="2:6" x14ac:dyDescent="0.25">
      <c r="C8" s="222" t="s">
        <v>147</v>
      </c>
      <c r="D8" s="179"/>
      <c r="E8" s="4">
        <f>'Transaction T-Account Details'!W20-'Transaction T-Account Details'!X20</f>
        <v>1518</v>
      </c>
    </row>
    <row r="9" spans="2:6" ht="14" x14ac:dyDescent="0.4">
      <c r="C9" s="220" t="s">
        <v>121</v>
      </c>
      <c r="D9" s="220"/>
      <c r="E9" s="83">
        <v>0</v>
      </c>
      <c r="F9" s="69"/>
    </row>
    <row r="10" spans="2:6" ht="13" x14ac:dyDescent="0.3">
      <c r="C10" s="152" t="s">
        <v>83</v>
      </c>
      <c r="D10" s="152"/>
      <c r="E10" s="20">
        <f>SUM(E4:E9)</f>
        <v>5800</v>
      </c>
    </row>
    <row r="11" spans="2:6" x14ac:dyDescent="0.25">
      <c r="C11" s="179"/>
      <c r="D11" s="179"/>
    </row>
    <row r="12" spans="2:6" x14ac:dyDescent="0.25">
      <c r="B12" s="221" t="s">
        <v>82</v>
      </c>
      <c r="C12" s="221"/>
      <c r="D12" s="221"/>
    </row>
    <row r="13" spans="2:6" x14ac:dyDescent="0.25">
      <c r="C13" s="222" t="s">
        <v>80</v>
      </c>
      <c r="D13" s="179"/>
      <c r="E13" s="4">
        <f>-('Transaction T-Account Details'!C36-'Transaction T-Account Details'!D36)</f>
        <v>2375</v>
      </c>
    </row>
    <row r="14" spans="2:6" x14ac:dyDescent="0.25">
      <c r="C14" s="222" t="s">
        <v>116</v>
      </c>
      <c r="D14" s="179"/>
      <c r="E14" s="4">
        <f>-('Transaction T-Account Details'!H36-'Transaction T-Account Details'!I36)</f>
        <v>2594</v>
      </c>
    </row>
    <row r="15" spans="2:6" s="69" customFormat="1" x14ac:dyDescent="0.25">
      <c r="C15" s="219" t="s">
        <v>151</v>
      </c>
      <c r="D15" s="219"/>
      <c r="E15" s="4">
        <f>'Transaction T-Account Details'!S36</f>
        <v>100</v>
      </c>
    </row>
    <row r="16" spans="2:6" ht="14" x14ac:dyDescent="0.4">
      <c r="C16" s="219" t="s">
        <v>124</v>
      </c>
      <c r="D16" s="219"/>
      <c r="E16" s="83">
        <f>-('Transaction T-Account Details'!M36-'Transaction T-Account Details'!N36)</f>
        <v>135</v>
      </c>
    </row>
    <row r="17" spans="3:8" x14ac:dyDescent="0.25">
      <c r="C17" s="179" t="s">
        <v>84</v>
      </c>
      <c r="D17" s="179"/>
      <c r="E17" s="4">
        <f>SUM(E13:E16)</f>
        <v>5204</v>
      </c>
      <c r="H17" s="4"/>
    </row>
    <row r="18" spans="3:8" s="78" customFormat="1" x14ac:dyDescent="0.25">
      <c r="E18" s="4"/>
      <c r="H18" s="4"/>
    </row>
    <row r="19" spans="3:8" x14ac:dyDescent="0.25">
      <c r="C19" s="179" t="s">
        <v>206</v>
      </c>
      <c r="D19" s="179"/>
      <c r="E19" s="4">
        <f>'Transaction T-Account Details'!H74</f>
        <v>595.99999999999955</v>
      </c>
    </row>
    <row r="20" spans="3:8" x14ac:dyDescent="0.25">
      <c r="C20" s="179"/>
      <c r="D20" s="179"/>
    </row>
    <row r="21" spans="3:8" ht="13" x14ac:dyDescent="0.3">
      <c r="C21" s="152" t="s">
        <v>207</v>
      </c>
      <c r="D21" s="152"/>
      <c r="E21" s="20">
        <f>E17+E19</f>
        <v>5800</v>
      </c>
    </row>
    <row r="22" spans="3:8" x14ac:dyDescent="0.25">
      <c r="C22" s="179"/>
      <c r="D22" s="179"/>
    </row>
  </sheetData>
  <mergeCells count="18">
    <mergeCell ref="B3:D3"/>
    <mergeCell ref="B12:D12"/>
    <mergeCell ref="C17:D17"/>
    <mergeCell ref="C19:D19"/>
    <mergeCell ref="C20:D20"/>
    <mergeCell ref="C13:D13"/>
    <mergeCell ref="C14:D14"/>
    <mergeCell ref="C4:D4"/>
    <mergeCell ref="C6:D6"/>
    <mergeCell ref="C7:D7"/>
    <mergeCell ref="C8:D8"/>
    <mergeCell ref="C16:D16"/>
    <mergeCell ref="C15:D15"/>
    <mergeCell ref="C9:D9"/>
    <mergeCell ref="C10:D10"/>
    <mergeCell ref="C11:D11"/>
    <mergeCell ref="C22:D22"/>
    <mergeCell ref="C21:D21"/>
  </mergeCells>
  <phoneticPr fontId="3"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A358-B746-452A-9600-0AA8DFAC5949}">
  <dimension ref="A2:K40"/>
  <sheetViews>
    <sheetView workbookViewId="0">
      <selection activeCell="C40" sqref="C40"/>
    </sheetView>
  </sheetViews>
  <sheetFormatPr defaultRowHeight="12.5" x14ac:dyDescent="0.25"/>
  <cols>
    <col min="1" max="1" width="2" style="78" customWidth="1"/>
    <col min="2" max="2" width="2.26953125" style="78" customWidth="1"/>
    <col min="3" max="3" width="31.6328125" style="78" customWidth="1"/>
    <col min="4" max="4" width="3.81640625" style="78" customWidth="1"/>
    <col min="5" max="5" width="9.81640625" style="78" bestFit="1" customWidth="1"/>
    <col min="6" max="16384" width="8.7265625" style="78"/>
  </cols>
  <sheetData>
    <row r="2" spans="1:11" ht="15.5" x14ac:dyDescent="0.35">
      <c r="A2" s="57" t="s">
        <v>101</v>
      </c>
    </row>
    <row r="4" spans="1:11" s="77" customFormat="1" ht="13" x14ac:dyDescent="0.3">
      <c r="B4" s="77" t="s">
        <v>78</v>
      </c>
      <c r="E4" s="19"/>
    </row>
    <row r="5" spans="1:11" s="58" customFormat="1" ht="15.5" x14ac:dyDescent="0.35">
      <c r="B5" s="57"/>
      <c r="C5" s="78" t="s">
        <v>102</v>
      </c>
      <c r="D5" s="61"/>
      <c r="E5" s="59">
        <f>-'Transaction T-Account Details'!S68</f>
        <v>-1683</v>
      </c>
      <c r="F5" s="82" t="s">
        <v>169</v>
      </c>
    </row>
    <row r="6" spans="1:11" ht="14" x14ac:dyDescent="0.4">
      <c r="C6" s="78" t="s">
        <v>103</v>
      </c>
      <c r="E6" s="83">
        <f>-'Transaction T-Account Details'!X68</f>
        <v>-5</v>
      </c>
      <c r="F6" s="82" t="s">
        <v>170</v>
      </c>
    </row>
    <row r="7" spans="1:11" x14ac:dyDescent="0.25">
      <c r="C7" s="78" t="s">
        <v>99</v>
      </c>
      <c r="E7" s="4">
        <f>SUM(E5:E6)</f>
        <v>-1688</v>
      </c>
    </row>
    <row r="8" spans="1:11" x14ac:dyDescent="0.25">
      <c r="E8" s="4"/>
    </row>
    <row r="9" spans="1:11" s="77" customFormat="1" ht="13" x14ac:dyDescent="0.3">
      <c r="B9" s="77" t="s">
        <v>104</v>
      </c>
      <c r="E9" s="20"/>
    </row>
    <row r="10" spans="1:11" ht="14" x14ac:dyDescent="0.4">
      <c r="C10" s="78" t="s">
        <v>98</v>
      </c>
      <c r="E10" s="83">
        <f>'Transaction T-Account Details'!AB68</f>
        <v>2100</v>
      </c>
      <c r="F10" s="82" t="s">
        <v>172</v>
      </c>
    </row>
    <row r="11" spans="1:11" x14ac:dyDescent="0.25">
      <c r="C11" s="78" t="s">
        <v>100</v>
      </c>
      <c r="E11" s="4">
        <f>SUM(E10:E10)</f>
        <v>2100</v>
      </c>
    </row>
    <row r="12" spans="1:11" x14ac:dyDescent="0.25">
      <c r="E12" s="4"/>
    </row>
    <row r="13" spans="1:11" s="53" customFormat="1" ht="15.5" x14ac:dyDescent="0.35">
      <c r="C13" s="152" t="s">
        <v>242</v>
      </c>
      <c r="D13" s="152"/>
      <c r="E13" s="20">
        <f>E7+E11</f>
        <v>412</v>
      </c>
      <c r="K13" s="77"/>
    </row>
    <row r="14" spans="1:11" s="53" customFormat="1" ht="15.5" x14ac:dyDescent="0.35">
      <c r="E14" s="56"/>
      <c r="K14" s="78"/>
    </row>
    <row r="15" spans="1:11" ht="13" x14ac:dyDescent="0.3">
      <c r="E15" s="4"/>
      <c r="K15" s="77"/>
    </row>
    <row r="16" spans="1:11" s="77" customFormat="1" ht="15.5" x14ac:dyDescent="0.35">
      <c r="A16" s="57" t="s">
        <v>165</v>
      </c>
    </row>
    <row r="17" spans="1:11" x14ac:dyDescent="0.25">
      <c r="C17" s="78" t="s">
        <v>102</v>
      </c>
      <c r="E17" s="22">
        <f>E5</f>
        <v>-1683</v>
      </c>
      <c r="F17" s="82" t="s">
        <v>169</v>
      </c>
    </row>
    <row r="18" spans="1:11" ht="14" x14ac:dyDescent="0.4">
      <c r="C18" s="78" t="s">
        <v>234</v>
      </c>
      <c r="D18" s="61"/>
      <c r="E18" s="83">
        <f>'Transaction T-Account Details'!D68</f>
        <v>1843</v>
      </c>
      <c r="F18" s="78" t="s">
        <v>148</v>
      </c>
      <c r="K18" s="77"/>
    </row>
    <row r="19" spans="1:11" s="77" customFormat="1" ht="13" x14ac:dyDescent="0.3">
      <c r="C19" s="152" t="s">
        <v>243</v>
      </c>
      <c r="D19" s="152"/>
      <c r="E19" s="19">
        <f>E17+E18</f>
        <v>160</v>
      </c>
      <c r="K19" s="78"/>
    </row>
    <row r="20" spans="1:11" s="77" customFormat="1" ht="15.5" x14ac:dyDescent="0.35">
      <c r="C20" s="53"/>
      <c r="E20" s="19"/>
      <c r="K20" s="78"/>
    </row>
    <row r="21" spans="1:11" x14ac:dyDescent="0.25">
      <c r="E21" s="4"/>
    </row>
    <row r="22" spans="1:11" s="77" customFormat="1" ht="15.5" x14ac:dyDescent="0.35">
      <c r="A22" s="57" t="s">
        <v>166</v>
      </c>
      <c r="K22" s="78"/>
    </row>
    <row r="23" spans="1:11" x14ac:dyDescent="0.25">
      <c r="C23" s="78" t="s">
        <v>102</v>
      </c>
      <c r="E23" s="22">
        <f>-'Transaction T-Account Details'!S68</f>
        <v>-1683</v>
      </c>
      <c r="F23" s="82" t="s">
        <v>169</v>
      </c>
    </row>
    <row r="24" spans="1:11" ht="14" x14ac:dyDescent="0.4">
      <c r="C24" s="78" t="s">
        <v>235</v>
      </c>
      <c r="E24" s="84">
        <f>-'Transaction T-Account Details'!I68</f>
        <v>-135</v>
      </c>
      <c r="F24" s="82" t="s">
        <v>236</v>
      </c>
    </row>
    <row r="25" spans="1:11" x14ac:dyDescent="0.25">
      <c r="C25" s="82" t="s">
        <v>239</v>
      </c>
      <c r="E25" s="22">
        <f>SUM(E23:E24)</f>
        <v>-1818</v>
      </c>
      <c r="F25" s="82"/>
    </row>
    <row r="26" spans="1:11" ht="14" x14ac:dyDescent="0.4">
      <c r="C26" s="82" t="s">
        <v>240</v>
      </c>
      <c r="E26" s="84">
        <f>'Transaction T-Account Details'!AB68</f>
        <v>2100</v>
      </c>
      <c r="F26" s="78" t="s">
        <v>163</v>
      </c>
      <c r="K26" s="77"/>
    </row>
    <row r="27" spans="1:11" s="77" customFormat="1" ht="13" x14ac:dyDescent="0.3">
      <c r="C27" s="77" t="s">
        <v>167</v>
      </c>
      <c r="E27" s="19">
        <f>+E25+E26</f>
        <v>282</v>
      </c>
    </row>
    <row r="28" spans="1:11" s="77" customFormat="1" ht="13" x14ac:dyDescent="0.3">
      <c r="C28" s="77" t="s">
        <v>168</v>
      </c>
      <c r="E28" s="97">
        <f>(E27/E26)+1</f>
        <v>1.1342857142857143</v>
      </c>
    </row>
    <row r="29" spans="1:11" s="77" customFormat="1" ht="13" x14ac:dyDescent="0.3">
      <c r="E29" s="97"/>
    </row>
    <row r="30" spans="1:11" ht="13" x14ac:dyDescent="0.3">
      <c r="E30" s="4"/>
      <c r="K30" s="77"/>
    </row>
    <row r="31" spans="1:11" s="77" customFormat="1" ht="15.5" x14ac:dyDescent="0.35">
      <c r="A31" s="57" t="s">
        <v>149</v>
      </c>
    </row>
    <row r="32" spans="1:11" ht="13" x14ac:dyDescent="0.3">
      <c r="C32" s="82" t="s">
        <v>117</v>
      </c>
      <c r="E32" s="22">
        <f>E6</f>
        <v>-5</v>
      </c>
      <c r="F32" s="82" t="s">
        <v>170</v>
      </c>
      <c r="K32" s="77"/>
    </row>
    <row r="33" spans="3:11" ht="13" x14ac:dyDescent="0.3">
      <c r="E33" s="22"/>
      <c r="K33" s="77"/>
    </row>
    <row r="34" spans="3:11" ht="14" x14ac:dyDescent="0.4">
      <c r="C34" s="82" t="s">
        <v>150</v>
      </c>
      <c r="E34" s="83">
        <f>'Transaction T-Account Details'!AG68</f>
        <v>15</v>
      </c>
      <c r="F34" s="82" t="s">
        <v>171</v>
      </c>
      <c r="K34" s="77"/>
    </row>
    <row r="35" spans="3:11" s="82" customFormat="1" x14ac:dyDescent="0.25">
      <c r="C35" s="82" t="s">
        <v>164</v>
      </c>
      <c r="E35" s="98">
        <f>SUM(E34:E34)</f>
        <v>15</v>
      </c>
    </row>
    <row r="36" spans="3:11" s="77" customFormat="1" ht="13" x14ac:dyDescent="0.3">
      <c r="E36" s="19"/>
    </row>
    <row r="37" spans="3:11" s="77" customFormat="1" ht="13" x14ac:dyDescent="0.3">
      <c r="C37" s="77" t="s">
        <v>149</v>
      </c>
      <c r="E37" s="19">
        <f>E32-E35</f>
        <v>-20</v>
      </c>
    </row>
    <row r="38" spans="3:11" s="77" customFormat="1" ht="13" x14ac:dyDescent="0.3">
      <c r="E38" s="19"/>
    </row>
    <row r="39" spans="3:11" s="77" customFormat="1" ht="13" x14ac:dyDescent="0.3">
      <c r="E39" s="19"/>
    </row>
    <row r="40" spans="3:11" ht="13" x14ac:dyDescent="0.3">
      <c r="K40" s="77"/>
    </row>
  </sheetData>
  <mergeCells count="2">
    <mergeCell ref="C13:D13"/>
    <mergeCell ref="C19:D19"/>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Transaction T-Account Details</vt:lpstr>
      <vt:lpstr>Income Statement</vt:lpstr>
      <vt:lpstr>Balance Sheet</vt:lpstr>
      <vt:lpstr>Shop Cost Center Report</vt:lpstr>
      <vt:lpstr>'Transaction T-Account Details'!Print_Area</vt:lpstr>
    </vt:vector>
  </TitlesOfParts>
  <Company>Comsense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Teas</dc:creator>
  <cp:lastModifiedBy>Wayne Teas</cp:lastModifiedBy>
  <cp:lastPrinted>2006-04-13T14:55:31Z</cp:lastPrinted>
  <dcterms:created xsi:type="dcterms:W3CDTF">2003-03-13T11:50:51Z</dcterms:created>
  <dcterms:modified xsi:type="dcterms:W3CDTF">2021-07-23T13:41:30Z</dcterms:modified>
</cp:coreProperties>
</file>